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spite\Downloads\"/>
    </mc:Choice>
  </mc:AlternateContent>
  <xr:revisionPtr revIDLastSave="0" documentId="13_ncr:1_{319A1636-0087-47EF-9E7F-89ABC89721AF}" xr6:coauthVersionLast="47" xr6:coauthVersionMax="47" xr10:uidLastSave="{00000000-0000-0000-0000-000000000000}"/>
  <bookViews>
    <workbookView xWindow="-108" yWindow="-108" windowWidth="23256" windowHeight="12456" activeTab="2" xr2:uid="{97E6EF34-F9FF-479D-93D8-FB873239B367}"/>
  </bookViews>
  <sheets>
    <sheet name="origine" sheetId="2" r:id="rId1"/>
    <sheet name="filtri" sheetId="1" r:id="rId2"/>
    <sheet name="PIVOT" sheetId="4" r:id="rId3"/>
  </sheets>
  <definedNames>
    <definedName name="_xlnm._FilterDatabase" localSheetId="1" hidden="1">filtri!$A$1:$F$27</definedName>
    <definedName name="_xlnm.Criteria" localSheetId="1">filtri!$P$1:$P$2</definedName>
    <definedName name="_xlnm.Extract" localSheetId="1">filtri!$P$4:$Q$4</definedName>
  </definedNames>
  <calcPr calcId="191029"/>
  <pivotCaches>
    <pivotCache cacheId="4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9" i="2" l="1"/>
  <c r="U10" i="2"/>
  <c r="U8" i="2"/>
  <c r="R9" i="2"/>
  <c r="Q9" i="2"/>
  <c r="P9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9" i="2"/>
  <c r="L9" i="2" a="1"/>
  <c r="L9" i="2" s="1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9" i="2"/>
  <c r="P21" i="1" a="1"/>
  <c r="P21" i="1" s="1"/>
  <c r="H8" i="2" a="1"/>
  <c r="H8" i="2" s="1"/>
  <c r="M6" i="1"/>
  <c r="N6" i="1" s="1"/>
  <c r="M15" i="1"/>
  <c r="N15" i="1" s="1"/>
  <c r="M8" i="1"/>
  <c r="N8" i="1" s="1"/>
  <c r="M10" i="1"/>
  <c r="N10" i="1" s="1"/>
  <c r="M7" i="1"/>
  <c r="N7" i="1" s="1"/>
  <c r="M17" i="1"/>
  <c r="N17" i="1" s="1"/>
  <c r="M9" i="1"/>
  <c r="N9" i="1" s="1"/>
  <c r="M13" i="1"/>
  <c r="N13" i="1" s="1"/>
  <c r="M14" i="1"/>
  <c r="N14" i="1" s="1"/>
  <c r="M18" i="1"/>
  <c r="N18" i="1" s="1"/>
  <c r="M21" i="1"/>
  <c r="N21" i="1" s="1"/>
  <c r="M16" i="1"/>
  <c r="N16" i="1" s="1"/>
  <c r="M12" i="1"/>
  <c r="N12" i="1" s="1"/>
  <c r="M19" i="1"/>
  <c r="N19" i="1" s="1"/>
  <c r="M20" i="1"/>
  <c r="N20" i="1" s="1"/>
  <c r="M3" i="1"/>
  <c r="N3" i="1" s="1"/>
  <c r="M2" i="1"/>
  <c r="N2" i="1" s="1"/>
  <c r="M22" i="1"/>
  <c r="N22" i="1" s="1"/>
  <c r="M4" i="1"/>
  <c r="N4" i="1" s="1"/>
  <c r="M11" i="1"/>
  <c r="N11" i="1" s="1"/>
  <c r="M5" i="1"/>
  <c r="N5" i="1" s="1"/>
  <c r="D27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" i="1"/>
  <c r="I3" i="1"/>
  <c r="J12" i="1" l="1"/>
  <c r="J5" i="1"/>
  <c r="J9" i="1"/>
  <c r="J3" i="1"/>
  <c r="J11" i="1"/>
  <c r="J15" i="1"/>
  <c r="J7" i="1"/>
  <c r="J4" i="1"/>
  <c r="J10" i="1"/>
  <c r="J8" i="1"/>
  <c r="J14" i="1"/>
  <c r="J13" i="1"/>
  <c r="J17" i="1"/>
  <c r="J6" i="1"/>
  <c r="J18" i="1"/>
  <c r="J2" i="1"/>
  <c r="J19" i="1"/>
  <c r="J16" i="1"/>
  <c r="I2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<sst xmlns="http://schemas.openxmlformats.org/spreadsheetml/2006/main" count="361" uniqueCount="141">
  <si>
    <t>Cliente</t>
  </si>
  <si>
    <t>Progetto</t>
  </si>
  <si>
    <t>Fattura</t>
  </si>
  <si>
    <t>Valore</t>
  </si>
  <si>
    <t>Data Emis</t>
  </si>
  <si>
    <t>Status</t>
  </si>
  <si>
    <t>Eddie Murphy</t>
  </si>
  <si>
    <t>Elite Squad</t>
  </si>
  <si>
    <t>Elite Squad-002</t>
  </si>
  <si>
    <t>Scaduta</t>
  </si>
  <si>
    <t>Gerard Butler</t>
  </si>
  <si>
    <t>Gone with the Wind</t>
  </si>
  <si>
    <t>Gone with the Wind-001</t>
  </si>
  <si>
    <t>Elite Squad-001</t>
  </si>
  <si>
    <t>Pagata</t>
  </si>
  <si>
    <t>Charlie Brown</t>
  </si>
  <si>
    <t>The Colors of the Mountain</t>
  </si>
  <si>
    <t>The Colors of the Mountain-002</t>
  </si>
  <si>
    <t>Mastrix</t>
  </si>
  <si>
    <t>Mastrix-002</t>
  </si>
  <si>
    <t>In Scadenza</t>
  </si>
  <si>
    <t>Morgan Freeman</t>
  </si>
  <si>
    <t>Once upon a Time</t>
  </si>
  <si>
    <t>Once upon a Time-002</t>
  </si>
  <si>
    <t>Harrison Ford</t>
  </si>
  <si>
    <t>Lady Eva</t>
  </si>
  <si>
    <t>Lone Quality Roadrun-001</t>
  </si>
  <si>
    <t>Tom Cruise</t>
  </si>
  <si>
    <t>The Game</t>
  </si>
  <si>
    <t>The Game-003</t>
  </si>
  <si>
    <t>Gary Cooper</t>
  </si>
  <si>
    <t>Monsieur Lazhar</t>
  </si>
  <si>
    <t>Monsieur Lazhar-002</t>
  </si>
  <si>
    <t>Paul Simon</t>
  </si>
  <si>
    <t>Psyco</t>
  </si>
  <si>
    <t>Severe Digital Micr-001</t>
  </si>
  <si>
    <t>Nicole Kidman</t>
  </si>
  <si>
    <t>Summer Games</t>
  </si>
  <si>
    <t>Summer Games-001</t>
  </si>
  <si>
    <t>Robin Hood</t>
  </si>
  <si>
    <t>The Prince and the Pagoda</t>
  </si>
  <si>
    <t>The Prince and the Pagoda-003</t>
  </si>
  <si>
    <t>The Colors of the Mountain-004</t>
  </si>
  <si>
    <t>Naomi Campbell</t>
  </si>
  <si>
    <t>Tilt</t>
  </si>
  <si>
    <t>Tilt-003</t>
  </si>
  <si>
    <t>Tom Hanks</t>
  </si>
  <si>
    <t>The Enemy Within</t>
  </si>
  <si>
    <t>The Enemy Within-001</t>
  </si>
  <si>
    <t>Gone with the Wind-002</t>
  </si>
  <si>
    <t>Oliver Stone</t>
  </si>
  <si>
    <t>Predator</t>
  </si>
  <si>
    <t>Predator-002</t>
  </si>
  <si>
    <t>Nicholas Cage</t>
  </si>
  <si>
    <t>The strange Mr. Smiith</t>
  </si>
  <si>
    <t>The strange Mr. Smiith-002</t>
  </si>
  <si>
    <t>The Colors of the Mountain-001</t>
  </si>
  <si>
    <t>Arnold Schwarz</t>
  </si>
  <si>
    <t>The Turin Horse</t>
  </si>
  <si>
    <t>The Turin Horse-001</t>
  </si>
  <si>
    <t>John Carpenter</t>
  </si>
  <si>
    <t>As If I Am Not There</t>
  </si>
  <si>
    <t>As If I Am Not There-001</t>
  </si>
  <si>
    <t>Robert Redford</t>
  </si>
  <si>
    <t>Allien</t>
  </si>
  <si>
    <t>Allien-002</t>
  </si>
  <si>
    <t>Julia Roberts</t>
  </si>
  <si>
    <t>Victory</t>
  </si>
  <si>
    <t>Victory-001</t>
  </si>
  <si>
    <t>Danger</t>
  </si>
  <si>
    <t>Danger-002</t>
  </si>
  <si>
    <t>Patagonia</t>
  </si>
  <si>
    <t>Patagonia-001</t>
  </si>
  <si>
    <t>Cruise Tom</t>
  </si>
  <si>
    <t>Cooper Gary</t>
  </si>
  <si>
    <t>Simon Paul</t>
  </si>
  <si>
    <t>Kidman Nicole</t>
  </si>
  <si>
    <t>Hood Robin</t>
  </si>
  <si>
    <t>Campbell Naomi</t>
  </si>
  <si>
    <t>Hanks Tom</t>
  </si>
  <si>
    <t>Stone Oliver</t>
  </si>
  <si>
    <t>Cage Nicholas</t>
  </si>
  <si>
    <t>Schwarz Arnold</t>
  </si>
  <si>
    <t>Carpenter John</t>
  </si>
  <si>
    <t>Redford Robert</t>
  </si>
  <si>
    <t>Roberts Julia</t>
  </si>
  <si>
    <t>Murphy Eddie</t>
  </si>
  <si>
    <t>Butler Gerard</t>
  </si>
  <si>
    <t>Brown Charlie</t>
  </si>
  <si>
    <t>Freeman Morgan</t>
  </si>
  <si>
    <t>Ford Harrison</t>
  </si>
  <si>
    <t>Totale</t>
  </si>
  <si>
    <t>PROGETTO</t>
  </si>
  <si>
    <t>VALORE</t>
  </si>
  <si>
    <t xml:space="preserve">Per estrarre i progetti di Butler Gerard </t>
  </si>
  <si>
    <t>non si può usare una funzione di ricerca</t>
  </si>
  <si>
    <t xml:space="preserve">si può usare il filtro avanzato e inserire </t>
  </si>
  <si>
    <t>nell'intervallo di destinazione solo le intestazioni</t>
  </si>
  <si>
    <t>delle colonne dalle quali si vogliono estrarre dati</t>
  </si>
  <si>
    <t>oppure usare una funzione  a matrice dinamica FILTRO</t>
  </si>
  <si>
    <t>con SCEGLI.COL</t>
  </si>
  <si>
    <t>con il filtro avanzato</t>
  </si>
  <si>
    <t>analisi rapida</t>
  </si>
  <si>
    <t>% del tot (analisi rapida)</t>
  </si>
  <si>
    <t>con funzione FILTRO E SCEGLI.COL e DATI.ORDINA</t>
  </si>
  <si>
    <t>Cliente (univoco)</t>
  </si>
  <si>
    <t>1 cliente Cognome Nome</t>
  </si>
  <si>
    <t>2 dati univoci cliente</t>
  </si>
  <si>
    <t>5 progetti dei due clienti con maggior fatturato (con filto semplice, avanzato, a matrice dinamica)</t>
  </si>
  <si>
    <t>3 importo per cliente (e % del totale)</t>
  </si>
  <si>
    <t>4 importo per progetto (e % del totale)</t>
  </si>
  <si>
    <t>solo  le colonne che ci interessano</t>
  </si>
  <si>
    <t>IMPORTO</t>
  </si>
  <si>
    <t>Importo cliente</t>
  </si>
  <si>
    <t>incidenza</t>
  </si>
  <si>
    <t>importo</t>
  </si>
  <si>
    <t>% incidenza</t>
  </si>
  <si>
    <t>max fattura</t>
  </si>
  <si>
    <t>min fattura</t>
  </si>
  <si>
    <t>mdia fatture</t>
  </si>
  <si>
    <t>STATUS</t>
  </si>
  <si>
    <t>Somma di Valore</t>
  </si>
  <si>
    <t>Totale complessivo</t>
  </si>
  <si>
    <t>Arnold Schwarz Totale</t>
  </si>
  <si>
    <t>Charlie Brown Totale</t>
  </si>
  <si>
    <t>Eddie Murphy Totale</t>
  </si>
  <si>
    <t>Gary Cooper Totale</t>
  </si>
  <si>
    <t>Gerard Butler Totale</t>
  </si>
  <si>
    <t>Harrison Ford Totale</t>
  </si>
  <si>
    <t>John Carpenter Totale</t>
  </si>
  <si>
    <t>Julia Roberts Totale</t>
  </si>
  <si>
    <t>Morgan Freeman Totale</t>
  </si>
  <si>
    <t>Naomi Campbell Totale</t>
  </si>
  <si>
    <t>Nicholas Cage Totale</t>
  </si>
  <si>
    <t>Nicole Kidman Totale</t>
  </si>
  <si>
    <t>Oliver Stone Totale</t>
  </si>
  <si>
    <t>Paul Simon Totale</t>
  </si>
  <si>
    <t>Robert Redford Totale</t>
  </si>
  <si>
    <t>Robin Hood Totale</t>
  </si>
  <si>
    <t>Tom Cruise Totale</t>
  </si>
  <si>
    <t>Tom Hanks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</si>
</sst>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6" formatCode="_-[$$-409]* #,##0.00_ ;_-[$$-409]* \-#,##0.00\ ;_-[$$-409]* &quot;-&quot;??_ ;_-@_ "/>
    <numFmt numFmtId="168" formatCode="_-[$$-409]* #,##0_ ;_-[$$-409]* \-#,##0\ ;_-[$$-409]* &quot;-&quot;??_ ;_-@_ "/>
  </numFmts>
  <fonts count="7" x14ac:knownFonts="1">
    <font>
      <sz val="11"/>
      <color theme="1"/>
      <name val="Aptos Narrow"/>
      <family val="2"/>
      <scheme val="minor"/>
    </font>
    <font>
      <b/>
      <sz val="16"/>
      <color theme="0"/>
      <name val="Calibri"/>
      <family val="2"/>
    </font>
    <font>
      <sz val="16"/>
      <color theme="1"/>
      <name val="Aptos Narrow"/>
      <family val="2"/>
      <scheme val="minor"/>
    </font>
    <font>
      <sz val="16"/>
      <color theme="1"/>
      <name val="Calibri"/>
      <family val="2"/>
    </font>
    <font>
      <b/>
      <sz val="16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26">
    <xf numFmtId="0" fontId="0" fillId="0" borderId="0" xfId="0"/>
    <xf numFmtId="0" fontId="1" fillId="2" borderId="3" xfId="0" applyFont="1" applyFill="1" applyBorder="1"/>
    <xf numFmtId="0" fontId="2" fillId="0" borderId="0" xfId="0" applyFont="1"/>
    <xf numFmtId="0" fontId="3" fillId="3" borderId="2" xfId="0" applyFont="1" applyFill="1" applyBorder="1"/>
    <xf numFmtId="14" fontId="3" fillId="3" borderId="2" xfId="0" applyNumberFormat="1" applyFont="1" applyFill="1" applyBorder="1"/>
    <xf numFmtId="0" fontId="3" fillId="0" borderId="2" xfId="0" applyFont="1" applyBorder="1"/>
    <xf numFmtId="14" fontId="3" fillId="0" borderId="2" xfId="0" applyNumberFormat="1" applyFont="1" applyBorder="1"/>
    <xf numFmtId="0" fontId="3" fillId="3" borderId="1" xfId="0" applyFont="1" applyFill="1" applyBorder="1"/>
    <xf numFmtId="14" fontId="3" fillId="3" borderId="1" xfId="0" applyNumberFormat="1" applyFont="1" applyFill="1" applyBorder="1"/>
    <xf numFmtId="0" fontId="3" fillId="3" borderId="3" xfId="0" applyFont="1" applyFill="1" applyBorder="1"/>
    <xf numFmtId="10" fontId="4" fillId="0" borderId="0" xfId="0" applyNumberFormat="1" applyFont="1"/>
    <xf numFmtId="0" fontId="1" fillId="2" borderId="4" xfId="0" applyFont="1" applyFill="1" applyBorder="1"/>
    <xf numFmtId="0" fontId="2" fillId="4" borderId="0" xfId="0" applyFont="1" applyFill="1"/>
    <xf numFmtId="14" fontId="0" fillId="0" borderId="0" xfId="0" applyNumberFormat="1"/>
    <xf numFmtId="0" fontId="2" fillId="5" borderId="0" xfId="0" applyFont="1" applyFill="1"/>
    <xf numFmtId="0" fontId="3" fillId="0" borderId="4" xfId="0" applyFont="1" applyFill="1" applyBorder="1"/>
    <xf numFmtId="166" fontId="2" fillId="0" borderId="0" xfId="0" applyNumberFormat="1" applyFont="1"/>
    <xf numFmtId="168" fontId="3" fillId="3" borderId="2" xfId="0" applyNumberFormat="1" applyFont="1" applyFill="1" applyBorder="1"/>
    <xf numFmtId="168" fontId="3" fillId="0" borderId="2" xfId="0" applyNumberFormat="1" applyFont="1" applyBorder="1"/>
    <xf numFmtId="168" fontId="3" fillId="3" borderId="1" xfId="0" applyNumberFormat="1" applyFont="1" applyFill="1" applyBorder="1"/>
    <xf numFmtId="168" fontId="3" fillId="3" borderId="3" xfId="0" applyNumberFormat="1" applyFont="1" applyFill="1" applyBorder="1"/>
    <xf numFmtId="168" fontId="2" fillId="0" borderId="0" xfId="0" applyNumberFormat="1" applyFont="1"/>
    <xf numFmtId="168" fontId="2" fillId="0" borderId="0" xfId="1" applyNumberFormat="1" applyFont="1"/>
    <xf numFmtId="168" fontId="0" fillId="0" borderId="0" xfId="0" applyNumberFormat="1"/>
    <xf numFmtId="10" fontId="6" fillId="0" borderId="0" xfId="0" applyNumberFormat="1" applyFont="1"/>
    <xf numFmtId="0" fontId="0" fillId="0" borderId="0" xfId="0" pivotButton="1"/>
  </cellXfs>
  <cellStyles count="2">
    <cellStyle name="Normale" xfId="0" builtinId="0"/>
    <cellStyle name="Valuta" xfId="1" builtinId="4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numFmt numFmtId="168" formatCode="_-[$$-409]* #,##0_ ;_-[$$-409]* \-#,##0\ ;_-[$$-409]* &quot;-&quot;??_ ;_-@_ 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numFmt numFmtId="164" formatCode="#,##0\ &quot;€&quot;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ptos Narrow"/>
        <family val="2"/>
        <scheme val="minor"/>
      </font>
    </dxf>
    <dxf>
      <border outline="0"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Calibri"/>
        <family val="2"/>
        <scheme val="none"/>
      </font>
      <fill>
        <patternFill patternType="solid">
          <fgColor indexed="64"/>
          <bgColor theme="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spite" refreshedDate="45921.478912152779" createdVersion="8" refreshedVersion="8" minRefreshableVersion="3" recordCount="25" xr:uid="{20C44C9C-7B91-40B0-9C7A-20B02779D846}">
  <cacheSource type="worksheet">
    <worksheetSource ref="A1:F26" sheet="origine"/>
  </cacheSource>
  <cacheFields count="6">
    <cacheField name="Cliente" numFmtId="0">
      <sharedItems count="18">
        <s v="Eddie Murphy"/>
        <s v="Gerard Butler"/>
        <s v="Charlie Brown"/>
        <s v="Morgan Freeman"/>
        <s v="Harrison Ford"/>
        <s v="Tom Cruise"/>
        <s v="Gary Cooper"/>
        <s v="Paul Simon"/>
        <s v="Nicole Kidman"/>
        <s v="Robin Hood"/>
        <s v="Naomi Campbell"/>
        <s v="Tom Hanks"/>
        <s v="Oliver Stone"/>
        <s v="Nicholas Cage"/>
        <s v="Arnold Schwarz"/>
        <s v="John Carpenter"/>
        <s v="Robert Redford"/>
        <s v="Julia Roberts"/>
      </sharedItems>
    </cacheField>
    <cacheField name="Progetto" numFmtId="0">
      <sharedItems count="21">
        <s v="Elite Squad"/>
        <s v="Gone with the Wind"/>
        <s v="The Colors of the Mountain"/>
        <s v="Mastrix"/>
        <s v="Once upon a Time"/>
        <s v="Lady Eva"/>
        <s v="The Game"/>
        <s v="Monsieur Lazhar"/>
        <s v="Psyco"/>
        <s v="Summer Games"/>
        <s v="The Prince and the Pagoda"/>
        <s v="Tilt"/>
        <s v="The Enemy Within"/>
        <s v="Predator"/>
        <s v="The strange Mr. Smiith"/>
        <s v="The Turin Horse"/>
        <s v="As If I Am Not There"/>
        <s v="Allien"/>
        <s v="Victory"/>
        <s v="Danger"/>
        <s v="Patagonia"/>
      </sharedItems>
    </cacheField>
    <cacheField name="Fattura" numFmtId="0">
      <sharedItems/>
    </cacheField>
    <cacheField name="Valore" numFmtId="168">
      <sharedItems containsSemiMixedTypes="0" containsString="0" containsNumber="1" containsInteger="1" minValue="34000" maxValue="120000"/>
    </cacheField>
    <cacheField name="Data Emis" numFmtId="14">
      <sharedItems containsSemiMixedTypes="0" containsNonDate="0" containsDate="1" containsString="0" minDate="2015-01-01T00:00:00" maxDate="2015-06-22T00:00:00"/>
    </cacheField>
    <cacheField name="Statu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x v="0"/>
    <x v="0"/>
    <s v="Elite Squad-002"/>
    <n v="120000"/>
    <d v="2015-04-25T00:00:00"/>
    <s v="Scaduta"/>
  </r>
  <r>
    <x v="1"/>
    <x v="1"/>
    <s v="Gone with the Wind-001"/>
    <n v="120000"/>
    <d v="2015-05-02T00:00:00"/>
    <s v="Scaduta"/>
  </r>
  <r>
    <x v="0"/>
    <x v="0"/>
    <s v="Elite Squad-001"/>
    <n v="56000"/>
    <d v="2015-03-25T00:00:00"/>
    <s v="Pagata"/>
  </r>
  <r>
    <x v="2"/>
    <x v="2"/>
    <s v="The Colors of the Mountain-002"/>
    <n v="56000"/>
    <d v="2015-03-25T00:00:00"/>
    <s v="Scaduta"/>
  </r>
  <r>
    <x v="1"/>
    <x v="3"/>
    <s v="Mastrix-002"/>
    <n v="56000"/>
    <d v="2015-06-04T00:00:00"/>
    <s v="In Scadenza"/>
  </r>
  <r>
    <x v="3"/>
    <x v="4"/>
    <s v="Once upon a Time-002"/>
    <n v="54200"/>
    <d v="2015-02-15T00:00:00"/>
    <s v="Scaduta"/>
  </r>
  <r>
    <x v="4"/>
    <x v="5"/>
    <s v="Lone Quality Roadrun-001"/>
    <n v="54200"/>
    <d v="2015-04-28T00:00:00"/>
    <s v="Scaduta"/>
  </r>
  <r>
    <x v="5"/>
    <x v="6"/>
    <s v="The Game-003"/>
    <n v="54200"/>
    <d v="2015-05-04T00:00:00"/>
    <s v="Scaduta"/>
  </r>
  <r>
    <x v="6"/>
    <x v="7"/>
    <s v="Monsieur Lazhar-002"/>
    <n v="54200"/>
    <d v="2015-05-16T00:00:00"/>
    <s v="In Scadenza"/>
  </r>
  <r>
    <x v="7"/>
    <x v="8"/>
    <s v="Severe Digital Micr-001"/>
    <n v="54200"/>
    <d v="2015-06-21T00:00:00"/>
    <s v="In Scadenza"/>
  </r>
  <r>
    <x v="8"/>
    <x v="9"/>
    <s v="Summer Games-001"/>
    <n v="52300"/>
    <d v="2015-01-01T00:00:00"/>
    <s v="Pagata"/>
  </r>
  <r>
    <x v="9"/>
    <x v="10"/>
    <s v="The Prince and the Pagoda-003"/>
    <n v="45000"/>
    <d v="2015-03-02T00:00:00"/>
    <s v="Scaduta"/>
  </r>
  <r>
    <x v="2"/>
    <x v="2"/>
    <s v="The Colors of the Mountain-004"/>
    <n v="45000"/>
    <d v="2015-03-07T00:00:00"/>
    <s v="Pagata"/>
  </r>
  <r>
    <x v="10"/>
    <x v="11"/>
    <s v="Tilt-003"/>
    <n v="45000"/>
    <d v="2015-03-25T00:00:00"/>
    <s v="In Scadenza"/>
  </r>
  <r>
    <x v="11"/>
    <x v="12"/>
    <s v="The Enemy Within-001"/>
    <n v="45000"/>
    <d v="2015-03-25T00:00:00"/>
    <s v="Pagata"/>
  </r>
  <r>
    <x v="1"/>
    <x v="1"/>
    <s v="Gone with the Wind-002"/>
    <n v="45000"/>
    <d v="2015-04-14T00:00:00"/>
    <s v="Pagata"/>
  </r>
  <r>
    <x v="12"/>
    <x v="13"/>
    <s v="Predator-002"/>
    <n v="45000"/>
    <d v="2015-04-28T00:00:00"/>
    <s v="Pagata"/>
  </r>
  <r>
    <x v="13"/>
    <x v="14"/>
    <s v="The strange Mr. Smiith-002"/>
    <n v="42500"/>
    <d v="2015-05-01T00:00:00"/>
    <s v="In Scadenza"/>
  </r>
  <r>
    <x v="2"/>
    <x v="2"/>
    <s v="The Colors of the Mountain-001"/>
    <n v="36450"/>
    <d v="2015-06-05T00:00:00"/>
    <s v="In Scadenza"/>
  </r>
  <r>
    <x v="14"/>
    <x v="15"/>
    <s v="The Turin Horse-001"/>
    <n v="35000"/>
    <d v="2015-03-25T00:00:00"/>
    <s v="Pagata"/>
  </r>
  <r>
    <x v="15"/>
    <x v="16"/>
    <s v="As If I Am Not There-001"/>
    <n v="35000"/>
    <d v="2015-04-04T00:00:00"/>
    <s v="Scaduta"/>
  </r>
  <r>
    <x v="16"/>
    <x v="17"/>
    <s v="Allien-002"/>
    <n v="35000"/>
    <d v="2015-04-28T00:00:00"/>
    <s v="Pagata"/>
  </r>
  <r>
    <x v="17"/>
    <x v="18"/>
    <s v="Victory-001"/>
    <n v="35000"/>
    <d v="2015-04-28T00:00:00"/>
    <s v="Pagata"/>
  </r>
  <r>
    <x v="15"/>
    <x v="19"/>
    <s v="Danger-002"/>
    <n v="35000"/>
    <d v="2015-05-05T00:00:00"/>
    <s v="In Scadenza"/>
  </r>
  <r>
    <x v="17"/>
    <x v="20"/>
    <s v="Patagonia-001"/>
    <n v="34000"/>
    <d v="2015-01-01T00:00:00"/>
    <s v="Scadut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388A4D-9835-4328-A2DC-F799552C4D20}" name="Tabella pivot1" cacheId="4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compact="0" compactData="0" multipleFieldFilters="0">
  <location ref="A3:C61" firstHeaderRow="1" firstDataRow="1" firstDataCol="2"/>
  <pivotFields count="6">
    <pivotField axis="axisRow" compact="0" outline="0" subtotalTop="0" showAll="0" insertBlankRow="1">
      <items count="19">
        <item x="14"/>
        <item x="2"/>
        <item x="0"/>
        <item x="6"/>
        <item x="1"/>
        <item x="4"/>
        <item x="15"/>
        <item x="17"/>
        <item x="3"/>
        <item x="10"/>
        <item x="13"/>
        <item x="8"/>
        <item x="12"/>
        <item x="7"/>
        <item x="16"/>
        <item x="9"/>
        <item x="5"/>
        <item x="11"/>
        <item t="default"/>
      </items>
    </pivotField>
    <pivotField axis="axisRow" compact="0" outline="0" subtotalTop="0" showAll="0" insertBlankRow="1">
      <items count="22">
        <item x="17"/>
        <item x="16"/>
        <item x="19"/>
        <item x="0"/>
        <item x="1"/>
        <item x="5"/>
        <item x="3"/>
        <item x="7"/>
        <item x="4"/>
        <item x="20"/>
        <item x="13"/>
        <item x="8"/>
        <item x="9"/>
        <item x="2"/>
        <item x="12"/>
        <item x="6"/>
        <item x="10"/>
        <item x="14"/>
        <item x="15"/>
        <item x="11"/>
        <item x="18"/>
        <item t="default"/>
      </items>
    </pivotField>
    <pivotField compact="0" outline="0" subtotalTop="0" showAll="0" insertBlankRow="1"/>
    <pivotField dataField="1" compact="0" numFmtId="168" outline="0" subtotalTop="0" showAll="0" insertBlankRow="1"/>
    <pivotField compact="0" numFmtId="14" outline="0" subtotalTop="0" showAll="0" insertBlankRow="1"/>
    <pivotField compact="0" outline="0" subtotalTop="0" showAll="0" insertBlankRow="1"/>
  </pivotFields>
  <rowFields count="2">
    <field x="0"/>
    <field x="1"/>
  </rowFields>
  <rowItems count="58">
    <i>
      <x/>
      <x v="18"/>
    </i>
    <i t="default">
      <x/>
    </i>
    <i t="blank">
      <x/>
    </i>
    <i>
      <x v="1"/>
      <x v="13"/>
    </i>
    <i t="default">
      <x v="1"/>
    </i>
    <i t="blank">
      <x v="1"/>
    </i>
    <i>
      <x v="2"/>
      <x v="3"/>
    </i>
    <i t="default">
      <x v="2"/>
    </i>
    <i t="blank">
      <x v="2"/>
    </i>
    <i>
      <x v="3"/>
      <x v="7"/>
    </i>
    <i t="default">
      <x v="3"/>
    </i>
    <i t="blank">
      <x v="3"/>
    </i>
    <i>
      <x v="4"/>
      <x v="4"/>
    </i>
    <i r="1">
      <x v="6"/>
    </i>
    <i t="default">
      <x v="4"/>
    </i>
    <i t="blank">
      <x v="4"/>
    </i>
    <i>
      <x v="5"/>
      <x v="5"/>
    </i>
    <i t="default">
      <x v="5"/>
    </i>
    <i t="blank">
      <x v="5"/>
    </i>
    <i>
      <x v="6"/>
      <x v="1"/>
    </i>
    <i r="1">
      <x v="2"/>
    </i>
    <i t="default">
      <x v="6"/>
    </i>
    <i t="blank">
      <x v="6"/>
    </i>
    <i>
      <x v="7"/>
      <x v="9"/>
    </i>
    <i r="1">
      <x v="20"/>
    </i>
    <i t="default">
      <x v="7"/>
    </i>
    <i t="blank">
      <x v="7"/>
    </i>
    <i>
      <x v="8"/>
      <x v="8"/>
    </i>
    <i t="default">
      <x v="8"/>
    </i>
    <i t="blank">
      <x v="8"/>
    </i>
    <i>
      <x v="9"/>
      <x v="19"/>
    </i>
    <i t="default">
      <x v="9"/>
    </i>
    <i t="blank">
      <x v="9"/>
    </i>
    <i>
      <x v="10"/>
      <x v="17"/>
    </i>
    <i t="default">
      <x v="10"/>
    </i>
    <i t="blank">
      <x v="10"/>
    </i>
    <i>
      <x v="11"/>
      <x v="12"/>
    </i>
    <i t="default">
      <x v="11"/>
    </i>
    <i t="blank">
      <x v="11"/>
    </i>
    <i>
      <x v="12"/>
      <x v="10"/>
    </i>
    <i t="default">
      <x v="12"/>
    </i>
    <i t="blank">
      <x v="12"/>
    </i>
    <i>
      <x v="13"/>
      <x v="11"/>
    </i>
    <i t="default">
      <x v="13"/>
    </i>
    <i t="blank">
      <x v="13"/>
    </i>
    <i>
      <x v="14"/>
      <x/>
    </i>
    <i t="default">
      <x v="14"/>
    </i>
    <i t="blank">
      <x v="14"/>
    </i>
    <i>
      <x v="15"/>
      <x v="16"/>
    </i>
    <i t="default">
      <x v="15"/>
    </i>
    <i t="blank">
      <x v="15"/>
    </i>
    <i>
      <x v="16"/>
      <x v="15"/>
    </i>
    <i t="default">
      <x v="16"/>
    </i>
    <i t="blank">
      <x v="16"/>
    </i>
    <i>
      <x v="17"/>
      <x v="14"/>
    </i>
    <i t="default">
      <x v="17"/>
    </i>
    <i t="blank">
      <x v="17"/>
    </i>
    <i t="grand">
      <x/>
    </i>
  </rowItems>
  <colItems count="1">
    <i/>
  </colItems>
  <dataFields count="1">
    <dataField name="Somma di Valore" fld="3" baseField="0" baseItem="0" numFmtId="16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07E346C-1E77-454E-A99C-175AAE80E45B}" name="TabAttoriProgetti" displayName="TabAttoriProgetti" ref="A1:F27" totalsRowCount="1" headerRowDxfId="14" dataDxfId="13" tableBorderDxfId="12">
  <tableColumns count="6">
    <tableColumn id="1" xr3:uid="{311DF1BE-8A09-4F84-99CA-D6B08C0A1E09}" name="Cliente" totalsRowLabel="Totale" dataDxfId="11" totalsRowDxfId="10"/>
    <tableColumn id="2" xr3:uid="{1EFF93AD-CA74-411B-B393-57C26B84B779}" name="Progetto" dataDxfId="9" totalsRowDxfId="8"/>
    <tableColumn id="3" xr3:uid="{16FA7C19-BB33-4DBB-8843-13A3FA146C63}" name="Fattura" dataDxfId="2" totalsRowDxfId="7"/>
    <tableColumn id="4" xr3:uid="{EA878EDF-5F37-4CD3-83FC-F48C8DE9175E}" name="Valore" totalsRowFunction="sum" dataDxfId="0" totalsRowDxfId="6"/>
    <tableColumn id="5" xr3:uid="{D81EBF53-294A-483C-B41C-AD66EB4A7386}" name="Data Emis" dataDxfId="1" totalsRowDxfId="5"/>
    <tableColumn id="6" xr3:uid="{4C0A18B9-0205-45EB-ACE2-6D7E09510C3D}" name="Status" dataDxfId="4" totalsRow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0E304-62A3-4FCB-B7CA-A30E95D13C50}">
  <dimension ref="A1:U29"/>
  <sheetViews>
    <sheetView workbookViewId="0">
      <selection activeCell="B10" sqref="B10"/>
    </sheetView>
  </sheetViews>
  <sheetFormatPr defaultRowHeight="14.4" x14ac:dyDescent="0.3"/>
  <cols>
    <col min="1" max="1" width="14.6640625" bestFit="1" customWidth="1"/>
    <col min="2" max="2" width="22.33203125" bestFit="1" customWidth="1"/>
    <col min="3" max="3" width="26.109375" bestFit="1" customWidth="1"/>
    <col min="4" max="4" width="12.109375" bestFit="1" customWidth="1"/>
    <col min="5" max="5" width="10.33203125" bestFit="1" customWidth="1"/>
    <col min="6" max="6" width="10.5546875" bestFit="1" customWidth="1"/>
    <col min="8" max="8" width="17.21875" customWidth="1"/>
    <col min="9" max="9" width="14.77734375" customWidth="1"/>
    <col min="12" max="12" width="22.21875" customWidth="1"/>
    <col min="13" max="13" width="12.109375" bestFit="1" customWidth="1"/>
    <col min="16" max="16" width="12.109375" bestFit="1" customWidth="1"/>
    <col min="17" max="17" width="12.88671875" customWidth="1"/>
    <col min="20" max="20" width="12.5546875" customWidth="1"/>
    <col min="21" max="21" width="9.5546875" bestFit="1" customWidth="1"/>
  </cols>
  <sheetData>
    <row r="1" spans="1:2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106</v>
      </c>
    </row>
    <row r="2" spans="1:21" x14ac:dyDescent="0.3">
      <c r="A2" t="s">
        <v>6</v>
      </c>
      <c r="B2" t="s">
        <v>7</v>
      </c>
      <c r="C2" t="s">
        <v>8</v>
      </c>
      <c r="D2" s="23">
        <v>120000</v>
      </c>
      <c r="E2" s="13">
        <v>42119</v>
      </c>
      <c r="F2" t="s">
        <v>9</v>
      </c>
      <c r="H2" t="s">
        <v>107</v>
      </c>
    </row>
    <row r="3" spans="1:21" x14ac:dyDescent="0.3">
      <c r="A3" t="s">
        <v>10</v>
      </c>
      <c r="B3" t="s">
        <v>11</v>
      </c>
      <c r="C3" t="s">
        <v>12</v>
      </c>
      <c r="D3" s="23">
        <v>120000</v>
      </c>
      <c r="E3" s="13">
        <v>42126</v>
      </c>
      <c r="F3" t="s">
        <v>9</v>
      </c>
      <c r="H3" t="s">
        <v>109</v>
      </c>
    </row>
    <row r="4" spans="1:21" x14ac:dyDescent="0.3">
      <c r="A4" t="s">
        <v>6</v>
      </c>
      <c r="B4" t="s">
        <v>7</v>
      </c>
      <c r="C4" t="s">
        <v>13</v>
      </c>
      <c r="D4" s="23">
        <v>56000</v>
      </c>
      <c r="E4" s="13">
        <v>42088</v>
      </c>
      <c r="F4" t="s">
        <v>14</v>
      </c>
      <c r="H4" t="s">
        <v>110</v>
      </c>
    </row>
    <row r="5" spans="1:21" x14ac:dyDescent="0.3">
      <c r="A5" t="s">
        <v>15</v>
      </c>
      <c r="B5" t="s">
        <v>16</v>
      </c>
      <c r="C5" t="s">
        <v>17</v>
      </c>
      <c r="D5" s="23">
        <v>56000</v>
      </c>
      <c r="E5" s="13">
        <v>42088</v>
      </c>
      <c r="F5" t="s">
        <v>9</v>
      </c>
      <c r="H5" t="s">
        <v>108</v>
      </c>
    </row>
    <row r="6" spans="1:21" x14ac:dyDescent="0.3">
      <c r="A6" t="s">
        <v>10</v>
      </c>
      <c r="B6" t="s">
        <v>18</v>
      </c>
      <c r="C6" t="s">
        <v>19</v>
      </c>
      <c r="D6" s="23">
        <v>56000</v>
      </c>
      <c r="E6" s="13">
        <v>42159</v>
      </c>
      <c r="F6" t="s">
        <v>20</v>
      </c>
    </row>
    <row r="7" spans="1:21" x14ac:dyDescent="0.3">
      <c r="A7" t="s">
        <v>21</v>
      </c>
      <c r="B7" t="s">
        <v>22</v>
      </c>
      <c r="C7" t="s">
        <v>23</v>
      </c>
      <c r="D7" s="23">
        <v>54200</v>
      </c>
      <c r="E7" s="13">
        <v>42050</v>
      </c>
      <c r="F7" t="s">
        <v>9</v>
      </c>
      <c r="T7" t="s">
        <v>120</v>
      </c>
      <c r="U7" t="s">
        <v>112</v>
      </c>
    </row>
    <row r="8" spans="1:21" x14ac:dyDescent="0.3">
      <c r="A8" t="s">
        <v>24</v>
      </c>
      <c r="B8" t="s">
        <v>25</v>
      </c>
      <c r="C8" t="s">
        <v>26</v>
      </c>
      <c r="D8" s="23">
        <v>54200</v>
      </c>
      <c r="E8" s="13">
        <v>42122</v>
      </c>
      <c r="F8" t="s">
        <v>9</v>
      </c>
      <c r="H8" t="str" cm="1">
        <f t="array" ref="H8:H27">_xlfn.UNIQUE(A:A)</f>
        <v>Cliente</v>
      </c>
      <c r="I8" t="s">
        <v>113</v>
      </c>
      <c r="J8" t="s">
        <v>114</v>
      </c>
      <c r="L8" t="s">
        <v>1</v>
      </c>
      <c r="M8" t="s">
        <v>115</v>
      </c>
      <c r="N8" t="s">
        <v>116</v>
      </c>
      <c r="P8" t="s">
        <v>117</v>
      </c>
      <c r="Q8" t="s">
        <v>118</v>
      </c>
      <c r="R8" t="s">
        <v>119</v>
      </c>
      <c r="T8" t="s">
        <v>14</v>
      </c>
      <c r="U8" s="23">
        <f>SUMIFS(D:D,F:F,T8)</f>
        <v>393300</v>
      </c>
    </row>
    <row r="9" spans="1:21" x14ac:dyDescent="0.3">
      <c r="A9" t="s">
        <v>27</v>
      </c>
      <c r="B9" t="s">
        <v>28</v>
      </c>
      <c r="C9" t="s">
        <v>29</v>
      </c>
      <c r="D9" s="23">
        <v>54200</v>
      </c>
      <c r="E9" s="13">
        <v>42128</v>
      </c>
      <c r="F9" t="s">
        <v>9</v>
      </c>
      <c r="H9" t="str">
        <v>Eddie Murphy</v>
      </c>
      <c r="I9" s="23">
        <f>SUMIFS(D:D,A:A,H9)</f>
        <v>176000</v>
      </c>
      <c r="J9" s="24">
        <f t="shared" ref="J9:J26" si="0">SUM(I9)/SUM($I$9:$I$26)</f>
        <v>0.13651347682761295</v>
      </c>
      <c r="L9" t="str" cm="1">
        <f t="array" ref="L9:L29">_xlfn.UNIQUE(B2:B26)</f>
        <v>Elite Squad</v>
      </c>
      <c r="M9" s="23">
        <f>SUMIFS(D:D,B:B,L9)</f>
        <v>176000</v>
      </c>
      <c r="N9" s="24">
        <f t="shared" ref="N9:N29" si="1">SUM(M9)/SUM($M$9:$M$29)</f>
        <v>0.13651347682761295</v>
      </c>
      <c r="P9" s="23">
        <f>MAX(D:D)</f>
        <v>120000</v>
      </c>
      <c r="Q9" s="23">
        <f>MIN(D:D)</f>
        <v>34000</v>
      </c>
      <c r="R9" s="23">
        <f>AVERAGE(D:D)</f>
        <v>51570</v>
      </c>
      <c r="T9" t="s">
        <v>9</v>
      </c>
      <c r="U9" s="23">
        <f t="shared" ref="U9:U10" si="2">SUMIFS(D:D,F:F,T9)</f>
        <v>572600</v>
      </c>
    </row>
    <row r="10" spans="1:21" x14ac:dyDescent="0.3">
      <c r="A10" t="s">
        <v>30</v>
      </c>
      <c r="B10" t="s">
        <v>31</v>
      </c>
      <c r="C10" t="s">
        <v>32</v>
      </c>
      <c r="D10" s="23">
        <v>54200</v>
      </c>
      <c r="E10" s="13">
        <v>42140</v>
      </c>
      <c r="F10" t="s">
        <v>20</v>
      </c>
      <c r="H10" t="str">
        <v>Gerard Butler</v>
      </c>
      <c r="I10" s="23">
        <f t="shared" ref="I10:I27" si="3">SUMIFS(D:D,A:A,H10)</f>
        <v>221000</v>
      </c>
      <c r="J10" s="24">
        <f t="shared" si="0"/>
        <v>0.17141749078921853</v>
      </c>
      <c r="L10" t="str">
        <v>Gone with the Wind</v>
      </c>
      <c r="M10" s="23">
        <f t="shared" ref="M10:M29" si="4">SUMIFS(D:D,B:B,L10)</f>
        <v>165000</v>
      </c>
      <c r="N10" s="24">
        <f t="shared" si="1"/>
        <v>0.12798138452588714</v>
      </c>
      <c r="T10" t="s">
        <v>20</v>
      </c>
      <c r="U10" s="23">
        <f t="shared" si="2"/>
        <v>323350</v>
      </c>
    </row>
    <row r="11" spans="1:21" x14ac:dyDescent="0.3">
      <c r="A11" t="s">
        <v>33</v>
      </c>
      <c r="B11" t="s">
        <v>34</v>
      </c>
      <c r="C11" t="s">
        <v>35</v>
      </c>
      <c r="D11" s="23">
        <v>54200</v>
      </c>
      <c r="E11" s="13">
        <v>42176</v>
      </c>
      <c r="F11" t="s">
        <v>20</v>
      </c>
      <c r="H11" t="str">
        <v>Charlie Brown</v>
      </c>
      <c r="I11" s="23">
        <f t="shared" si="3"/>
        <v>137450</v>
      </c>
      <c r="J11" s="24">
        <f t="shared" si="0"/>
        <v>0.1066123715338375</v>
      </c>
      <c r="L11" t="str">
        <v>The Colors of the Mountain</v>
      </c>
      <c r="M11" s="23">
        <f t="shared" si="4"/>
        <v>137450</v>
      </c>
      <c r="N11" s="24">
        <f t="shared" si="1"/>
        <v>0.1066123715338375</v>
      </c>
    </row>
    <row r="12" spans="1:21" x14ac:dyDescent="0.3">
      <c r="A12" t="s">
        <v>36</v>
      </c>
      <c r="B12" t="s">
        <v>37</v>
      </c>
      <c r="C12" t="s">
        <v>38</v>
      </c>
      <c r="D12" s="23">
        <v>52300</v>
      </c>
      <c r="E12" s="13">
        <v>42005</v>
      </c>
      <c r="F12" t="s">
        <v>14</v>
      </c>
      <c r="H12" t="str">
        <v>Morgan Freeman</v>
      </c>
      <c r="I12" s="23">
        <f t="shared" si="3"/>
        <v>54200</v>
      </c>
      <c r="J12" s="24">
        <f t="shared" si="0"/>
        <v>4.2039945704867174E-2</v>
      </c>
      <c r="L12" t="str">
        <v>Mastrix</v>
      </c>
      <c r="M12" s="23">
        <f t="shared" si="4"/>
        <v>56000</v>
      </c>
      <c r="N12" s="24">
        <f t="shared" si="1"/>
        <v>4.3436106263331394E-2</v>
      </c>
    </row>
    <row r="13" spans="1:21" x14ac:dyDescent="0.3">
      <c r="A13" t="s">
        <v>39</v>
      </c>
      <c r="B13" t="s">
        <v>40</v>
      </c>
      <c r="C13" t="s">
        <v>41</v>
      </c>
      <c r="D13" s="23">
        <v>45000</v>
      </c>
      <c r="E13" s="13">
        <v>42065</v>
      </c>
      <c r="F13" t="s">
        <v>9</v>
      </c>
      <c r="H13" t="str">
        <v>Harrison Ford</v>
      </c>
      <c r="I13" s="23">
        <f t="shared" si="3"/>
        <v>54200</v>
      </c>
      <c r="J13" s="24">
        <f t="shared" si="0"/>
        <v>4.2039945704867174E-2</v>
      </c>
      <c r="L13" t="str">
        <v>Once upon a Time</v>
      </c>
      <c r="M13" s="23">
        <f t="shared" si="4"/>
        <v>54200</v>
      </c>
      <c r="N13" s="24">
        <f t="shared" si="1"/>
        <v>4.2039945704867174E-2</v>
      </c>
    </row>
    <row r="14" spans="1:21" x14ac:dyDescent="0.3">
      <c r="A14" t="s">
        <v>15</v>
      </c>
      <c r="B14" t="s">
        <v>16</v>
      </c>
      <c r="C14" t="s">
        <v>42</v>
      </c>
      <c r="D14" s="23">
        <v>45000</v>
      </c>
      <c r="E14" s="13">
        <v>42070</v>
      </c>
      <c r="F14" t="s">
        <v>14</v>
      </c>
      <c r="H14" t="str">
        <v>Tom Cruise</v>
      </c>
      <c r="I14" s="23">
        <f t="shared" si="3"/>
        <v>54200</v>
      </c>
      <c r="J14" s="24">
        <f t="shared" si="0"/>
        <v>4.2039945704867174E-2</v>
      </c>
      <c r="L14" t="str">
        <v>Lady Eva</v>
      </c>
      <c r="M14" s="23">
        <f t="shared" si="4"/>
        <v>54200</v>
      </c>
      <c r="N14" s="24">
        <f t="shared" si="1"/>
        <v>4.2039945704867174E-2</v>
      </c>
    </row>
    <row r="15" spans="1:21" x14ac:dyDescent="0.3">
      <c r="A15" t="s">
        <v>43</v>
      </c>
      <c r="B15" t="s">
        <v>44</v>
      </c>
      <c r="C15" t="s">
        <v>45</v>
      </c>
      <c r="D15" s="23">
        <v>45000</v>
      </c>
      <c r="E15" s="13">
        <v>42088</v>
      </c>
      <c r="F15" t="s">
        <v>20</v>
      </c>
      <c r="H15" t="str">
        <v>Gary Cooper</v>
      </c>
      <c r="I15" s="23">
        <f t="shared" si="3"/>
        <v>54200</v>
      </c>
      <c r="J15" s="24">
        <f t="shared" si="0"/>
        <v>4.2039945704867174E-2</v>
      </c>
      <c r="L15" t="str">
        <v>The Game</v>
      </c>
      <c r="M15" s="23">
        <f t="shared" si="4"/>
        <v>54200</v>
      </c>
      <c r="N15" s="24">
        <f t="shared" si="1"/>
        <v>4.2039945704867174E-2</v>
      </c>
    </row>
    <row r="16" spans="1:21" x14ac:dyDescent="0.3">
      <c r="A16" t="s">
        <v>46</v>
      </c>
      <c r="B16" t="s">
        <v>47</v>
      </c>
      <c r="C16" t="s">
        <v>48</v>
      </c>
      <c r="D16" s="23">
        <v>45000</v>
      </c>
      <c r="E16" s="13">
        <v>42088</v>
      </c>
      <c r="F16" t="s">
        <v>14</v>
      </c>
      <c r="H16" t="str">
        <v>Paul Simon</v>
      </c>
      <c r="I16" s="23">
        <f t="shared" si="3"/>
        <v>54200</v>
      </c>
      <c r="J16" s="24">
        <f t="shared" si="0"/>
        <v>4.2039945704867174E-2</v>
      </c>
      <c r="L16" t="str">
        <v>Monsieur Lazhar</v>
      </c>
      <c r="M16" s="23">
        <f t="shared" si="4"/>
        <v>54200</v>
      </c>
      <c r="N16" s="24">
        <f t="shared" si="1"/>
        <v>4.2039945704867174E-2</v>
      </c>
    </row>
    <row r="17" spans="1:14" x14ac:dyDescent="0.3">
      <c r="A17" t="s">
        <v>10</v>
      </c>
      <c r="B17" t="s">
        <v>11</v>
      </c>
      <c r="C17" t="s">
        <v>49</v>
      </c>
      <c r="D17" s="23">
        <v>45000</v>
      </c>
      <c r="E17" s="13">
        <v>42108</v>
      </c>
      <c r="F17" t="s">
        <v>14</v>
      </c>
      <c r="H17" t="str">
        <v>Nicole Kidman</v>
      </c>
      <c r="I17" s="23">
        <f t="shared" si="3"/>
        <v>52300</v>
      </c>
      <c r="J17" s="24">
        <f t="shared" si="0"/>
        <v>4.0566220670932712E-2</v>
      </c>
      <c r="L17" t="str">
        <v>Psyco</v>
      </c>
      <c r="M17" s="23">
        <f t="shared" si="4"/>
        <v>54200</v>
      </c>
      <c r="N17" s="24">
        <f t="shared" si="1"/>
        <v>4.2039945704867174E-2</v>
      </c>
    </row>
    <row r="18" spans="1:14" x14ac:dyDescent="0.3">
      <c r="A18" t="s">
        <v>50</v>
      </c>
      <c r="B18" t="s">
        <v>51</v>
      </c>
      <c r="C18" t="s">
        <v>52</v>
      </c>
      <c r="D18" s="23">
        <v>45000</v>
      </c>
      <c r="E18" s="13">
        <v>42122</v>
      </c>
      <c r="F18" t="s">
        <v>14</v>
      </c>
      <c r="H18" t="str">
        <v>Robin Hood</v>
      </c>
      <c r="I18" s="23">
        <f t="shared" si="3"/>
        <v>45000</v>
      </c>
      <c r="J18" s="24">
        <f t="shared" si="0"/>
        <v>3.4904013961605584E-2</v>
      </c>
      <c r="L18" t="str">
        <v>Summer Games</v>
      </c>
      <c r="M18" s="23">
        <f t="shared" si="4"/>
        <v>52300</v>
      </c>
      <c r="N18" s="24">
        <f t="shared" si="1"/>
        <v>4.0566220670932712E-2</v>
      </c>
    </row>
    <row r="19" spans="1:14" x14ac:dyDescent="0.3">
      <c r="A19" t="s">
        <v>53</v>
      </c>
      <c r="B19" t="s">
        <v>54</v>
      </c>
      <c r="C19" t="s">
        <v>55</v>
      </c>
      <c r="D19" s="23">
        <v>42500</v>
      </c>
      <c r="E19" s="13">
        <v>42125</v>
      </c>
      <c r="F19" t="s">
        <v>20</v>
      </c>
      <c r="H19" t="str">
        <v>Naomi Campbell</v>
      </c>
      <c r="I19" s="23">
        <f t="shared" si="3"/>
        <v>45000</v>
      </c>
      <c r="J19" s="24">
        <f t="shared" si="0"/>
        <v>3.4904013961605584E-2</v>
      </c>
      <c r="L19" t="str">
        <v>The Prince and the Pagoda</v>
      </c>
      <c r="M19" s="23">
        <f t="shared" si="4"/>
        <v>45000</v>
      </c>
      <c r="N19" s="24">
        <f t="shared" si="1"/>
        <v>3.4904013961605584E-2</v>
      </c>
    </row>
    <row r="20" spans="1:14" x14ac:dyDescent="0.3">
      <c r="A20" t="s">
        <v>15</v>
      </c>
      <c r="B20" t="s">
        <v>16</v>
      </c>
      <c r="C20" t="s">
        <v>56</v>
      </c>
      <c r="D20" s="23">
        <v>36450</v>
      </c>
      <c r="E20" s="13">
        <v>42160</v>
      </c>
      <c r="F20" t="s">
        <v>20</v>
      </c>
      <c r="H20" t="str">
        <v>Tom Hanks</v>
      </c>
      <c r="I20" s="23">
        <f t="shared" si="3"/>
        <v>45000</v>
      </c>
      <c r="J20" s="24">
        <f t="shared" si="0"/>
        <v>3.4904013961605584E-2</v>
      </c>
      <c r="L20" t="str">
        <v>Tilt</v>
      </c>
      <c r="M20" s="23">
        <f t="shared" si="4"/>
        <v>45000</v>
      </c>
      <c r="N20" s="24">
        <f t="shared" si="1"/>
        <v>3.4904013961605584E-2</v>
      </c>
    </row>
    <row r="21" spans="1:14" x14ac:dyDescent="0.3">
      <c r="A21" t="s">
        <v>57</v>
      </c>
      <c r="B21" t="s">
        <v>58</v>
      </c>
      <c r="C21" t="s">
        <v>59</v>
      </c>
      <c r="D21" s="23">
        <v>35000</v>
      </c>
      <c r="E21" s="13">
        <v>42088</v>
      </c>
      <c r="F21" t="s">
        <v>14</v>
      </c>
      <c r="H21" t="str">
        <v>Oliver Stone</v>
      </c>
      <c r="I21" s="23">
        <f t="shared" si="3"/>
        <v>45000</v>
      </c>
      <c r="J21" s="24">
        <f t="shared" si="0"/>
        <v>3.4904013961605584E-2</v>
      </c>
      <c r="L21" t="str">
        <v>The Enemy Within</v>
      </c>
      <c r="M21" s="23">
        <f t="shared" si="4"/>
        <v>45000</v>
      </c>
      <c r="N21" s="24">
        <f t="shared" si="1"/>
        <v>3.4904013961605584E-2</v>
      </c>
    </row>
    <row r="22" spans="1:14" x14ac:dyDescent="0.3">
      <c r="A22" t="s">
        <v>60</v>
      </c>
      <c r="B22" t="s">
        <v>61</v>
      </c>
      <c r="C22" t="s">
        <v>62</v>
      </c>
      <c r="D22" s="23">
        <v>35000</v>
      </c>
      <c r="E22" s="13">
        <v>42098</v>
      </c>
      <c r="F22" t="s">
        <v>9</v>
      </c>
      <c r="H22" t="str">
        <v>Nicholas Cage</v>
      </c>
      <c r="I22" s="23">
        <f t="shared" si="3"/>
        <v>42500</v>
      </c>
      <c r="J22" s="24">
        <f t="shared" si="0"/>
        <v>3.2964902074849721E-2</v>
      </c>
      <c r="L22" t="str">
        <v>Predator</v>
      </c>
      <c r="M22" s="23">
        <f t="shared" si="4"/>
        <v>45000</v>
      </c>
      <c r="N22" s="24">
        <f t="shared" si="1"/>
        <v>3.4904013961605584E-2</v>
      </c>
    </row>
    <row r="23" spans="1:14" x14ac:dyDescent="0.3">
      <c r="A23" t="s">
        <v>63</v>
      </c>
      <c r="B23" t="s">
        <v>64</v>
      </c>
      <c r="C23" t="s">
        <v>65</v>
      </c>
      <c r="D23" s="23">
        <v>35000</v>
      </c>
      <c r="E23" s="13">
        <v>42122</v>
      </c>
      <c r="F23" t="s">
        <v>14</v>
      </c>
      <c r="H23" t="str">
        <v>Arnold Schwarz</v>
      </c>
      <c r="I23" s="23">
        <f t="shared" si="3"/>
        <v>35000</v>
      </c>
      <c r="J23" s="24">
        <f t="shared" si="0"/>
        <v>2.714756641458212E-2</v>
      </c>
      <c r="L23" t="str">
        <v>The strange Mr. Smiith</v>
      </c>
      <c r="M23" s="23">
        <f t="shared" si="4"/>
        <v>42500</v>
      </c>
      <c r="N23" s="24">
        <f t="shared" si="1"/>
        <v>3.2964902074849721E-2</v>
      </c>
    </row>
    <row r="24" spans="1:14" x14ac:dyDescent="0.3">
      <c r="A24" t="s">
        <v>66</v>
      </c>
      <c r="B24" t="s">
        <v>67</v>
      </c>
      <c r="C24" t="s">
        <v>68</v>
      </c>
      <c r="D24" s="23">
        <v>35000</v>
      </c>
      <c r="E24" s="13">
        <v>42122</v>
      </c>
      <c r="F24" t="s">
        <v>14</v>
      </c>
      <c r="H24" t="str">
        <v>John Carpenter</v>
      </c>
      <c r="I24" s="23">
        <f t="shared" si="3"/>
        <v>70000</v>
      </c>
      <c r="J24" s="24">
        <f t="shared" si="0"/>
        <v>5.429513282916424E-2</v>
      </c>
      <c r="L24" t="str">
        <v>The Turin Horse</v>
      </c>
      <c r="M24" s="23">
        <f t="shared" si="4"/>
        <v>35000</v>
      </c>
      <c r="N24" s="24">
        <f t="shared" si="1"/>
        <v>2.714756641458212E-2</v>
      </c>
    </row>
    <row r="25" spans="1:14" x14ac:dyDescent="0.3">
      <c r="A25" t="s">
        <v>60</v>
      </c>
      <c r="B25" t="s">
        <v>69</v>
      </c>
      <c r="C25" t="s">
        <v>70</v>
      </c>
      <c r="D25" s="23">
        <v>35000</v>
      </c>
      <c r="E25" s="13">
        <v>42129</v>
      </c>
      <c r="F25" t="s">
        <v>20</v>
      </c>
      <c r="H25" t="str">
        <v>Robert Redford</v>
      </c>
      <c r="I25" s="23">
        <f t="shared" si="3"/>
        <v>35000</v>
      </c>
      <c r="J25" s="24">
        <f t="shared" si="0"/>
        <v>2.714756641458212E-2</v>
      </c>
      <c r="L25" t="str">
        <v>As If I Am Not There</v>
      </c>
      <c r="M25" s="23">
        <f t="shared" si="4"/>
        <v>35000</v>
      </c>
      <c r="N25" s="24">
        <f t="shared" si="1"/>
        <v>2.714756641458212E-2</v>
      </c>
    </row>
    <row r="26" spans="1:14" x14ac:dyDescent="0.3">
      <c r="A26" t="s">
        <v>66</v>
      </c>
      <c r="B26" t="s">
        <v>71</v>
      </c>
      <c r="C26" t="s">
        <v>72</v>
      </c>
      <c r="D26" s="23">
        <v>34000</v>
      </c>
      <c r="E26" s="13">
        <v>42005</v>
      </c>
      <c r="F26" t="s">
        <v>9</v>
      </c>
      <c r="H26" t="str">
        <v>Julia Roberts</v>
      </c>
      <c r="I26" s="23">
        <f t="shared" si="3"/>
        <v>69000</v>
      </c>
      <c r="J26" s="24">
        <f t="shared" si="0"/>
        <v>5.3519488074461899E-2</v>
      </c>
      <c r="L26" t="str">
        <v>Allien</v>
      </c>
      <c r="M26" s="23">
        <f t="shared" si="4"/>
        <v>35000</v>
      </c>
      <c r="N26" s="24">
        <f t="shared" si="1"/>
        <v>2.714756641458212E-2</v>
      </c>
    </row>
    <row r="27" spans="1:14" x14ac:dyDescent="0.3">
      <c r="H27">
        <v>0</v>
      </c>
      <c r="I27" s="23"/>
      <c r="L27" t="str">
        <v>Victory</v>
      </c>
      <c r="M27" s="23">
        <f t="shared" si="4"/>
        <v>35000</v>
      </c>
      <c r="N27" s="24">
        <f t="shared" si="1"/>
        <v>2.714756641458212E-2</v>
      </c>
    </row>
    <row r="28" spans="1:14" x14ac:dyDescent="0.3">
      <c r="L28" t="str">
        <v>Danger</v>
      </c>
      <c r="M28" s="23">
        <f t="shared" si="4"/>
        <v>35000</v>
      </c>
      <c r="N28" s="24">
        <f t="shared" si="1"/>
        <v>2.714756641458212E-2</v>
      </c>
    </row>
    <row r="29" spans="1:14" x14ac:dyDescent="0.3">
      <c r="L29" t="str">
        <v>Patagonia</v>
      </c>
      <c r="M29" s="23">
        <f t="shared" si="4"/>
        <v>34000</v>
      </c>
      <c r="N29" s="24">
        <f t="shared" si="1"/>
        <v>2.6371921659879775E-2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DC2B3-C4BA-420A-92D4-D761FC5DCD8B}">
  <dimension ref="A1:R27"/>
  <sheetViews>
    <sheetView topLeftCell="J7" workbookViewId="0">
      <selection activeCell="Q17" sqref="Q17"/>
    </sheetView>
  </sheetViews>
  <sheetFormatPr defaultColWidth="23.21875" defaultRowHeight="21" x14ac:dyDescent="0.4"/>
  <cols>
    <col min="1" max="1" width="21.77734375" style="2" bestFit="1" customWidth="1"/>
    <col min="2" max="2" width="34.88671875" style="2" bestFit="1" customWidth="1"/>
    <col min="3" max="3" width="40.5546875" style="2" bestFit="1" customWidth="1"/>
    <col min="4" max="4" width="20.88671875" style="2" bestFit="1" customWidth="1"/>
    <col min="5" max="5" width="16" style="2" bestFit="1" customWidth="1"/>
    <col min="6" max="6" width="15.5546875" style="2" bestFit="1" customWidth="1"/>
    <col min="7" max="7" width="6.88671875" style="2" customWidth="1"/>
    <col min="8" max="8" width="23.21875" style="2"/>
    <col min="9" max="9" width="20.77734375" bestFit="1" customWidth="1"/>
    <col min="10" max="10" width="29.6640625" style="2" customWidth="1"/>
    <col min="11" max="11" width="1.88671875" style="2" customWidth="1"/>
    <col min="12" max="12" width="36.88671875" style="2" customWidth="1"/>
    <col min="13" max="13" width="19.33203125" style="2" bestFit="1" customWidth="1"/>
    <col min="14" max="14" width="18" style="2" customWidth="1"/>
    <col min="15" max="15" width="23.21875" style="2"/>
    <col min="16" max="16" width="31.21875" style="2" customWidth="1"/>
    <col min="17" max="17" width="32.77734375" style="2" customWidth="1"/>
    <col min="18" max="18" width="32.21875" style="2" customWidth="1"/>
    <col min="19" max="16384" width="23.21875" style="2"/>
  </cols>
  <sheetData>
    <row r="1" spans="1:18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2" t="s">
        <v>105</v>
      </c>
      <c r="I1" s="2" t="s">
        <v>3</v>
      </c>
      <c r="J1" s="2" t="s">
        <v>103</v>
      </c>
      <c r="L1" s="2" t="s">
        <v>92</v>
      </c>
      <c r="M1" s="2" t="s">
        <v>93</v>
      </c>
      <c r="N1" s="2" t="s">
        <v>102</v>
      </c>
      <c r="P1" s="11" t="s">
        <v>0</v>
      </c>
      <c r="Q1" s="2" t="s">
        <v>101</v>
      </c>
      <c r="R1" s="2" t="s">
        <v>111</v>
      </c>
    </row>
    <row r="2" spans="1:18" x14ac:dyDescent="0.4">
      <c r="A2" s="2" t="s">
        <v>86</v>
      </c>
      <c r="B2" s="3" t="s">
        <v>7</v>
      </c>
      <c r="C2" s="3" t="s">
        <v>8</v>
      </c>
      <c r="D2" s="17">
        <v>120000</v>
      </c>
      <c r="E2" s="4">
        <v>42119</v>
      </c>
      <c r="F2" s="3" t="s">
        <v>9</v>
      </c>
      <c r="H2" s="14" t="s">
        <v>88</v>
      </c>
      <c r="I2" s="21">
        <f>SUMIFS(D:D,A:A,H2)</f>
        <v>137450</v>
      </c>
      <c r="J2" s="10">
        <f>SUM(I2)/SUM($I$2:$I$19)</f>
        <v>0.1066123715338375</v>
      </c>
      <c r="L2" s="15" t="s">
        <v>64</v>
      </c>
      <c r="M2" s="22">
        <f>SUMIFS(D:D,B:B,L2)</f>
        <v>35000</v>
      </c>
      <c r="N2" s="10">
        <f>SUM(M2)/SUM($M$2:$M$22)</f>
        <v>2.714756641458212E-2</v>
      </c>
      <c r="P2" s="2" t="s">
        <v>87</v>
      </c>
    </row>
    <row r="3" spans="1:18" x14ac:dyDescent="0.4">
      <c r="A3" s="2" t="s">
        <v>87</v>
      </c>
      <c r="B3" s="5" t="s">
        <v>11</v>
      </c>
      <c r="C3" s="5" t="s">
        <v>12</v>
      </c>
      <c r="D3" s="18">
        <v>120000</v>
      </c>
      <c r="E3" s="6">
        <v>42126</v>
      </c>
      <c r="F3" s="5" t="s">
        <v>9</v>
      </c>
      <c r="H3" s="2" t="s">
        <v>87</v>
      </c>
      <c r="I3" s="21">
        <f>SUMIFS(D:D,A:A,H3)</f>
        <v>221000</v>
      </c>
      <c r="J3" s="10">
        <f>SUM(I3)/SUM($I$2:$I$19)</f>
        <v>0.17141749078921853</v>
      </c>
      <c r="L3" s="15" t="s">
        <v>61</v>
      </c>
      <c r="M3" s="22">
        <f>SUMIFS(D:D,B:B,L3)</f>
        <v>35000</v>
      </c>
      <c r="N3" s="10">
        <f>SUM(M3)/SUM($M$2:$M$22)</f>
        <v>2.714756641458212E-2</v>
      </c>
    </row>
    <row r="4" spans="1:18" x14ac:dyDescent="0.4">
      <c r="A4" s="2" t="s">
        <v>86</v>
      </c>
      <c r="B4" s="3" t="s">
        <v>7</v>
      </c>
      <c r="C4" s="3" t="s">
        <v>13</v>
      </c>
      <c r="D4" s="17">
        <v>56000</v>
      </c>
      <c r="E4" s="4">
        <v>42088</v>
      </c>
      <c r="F4" s="3" t="s">
        <v>14</v>
      </c>
      <c r="H4" s="2" t="s">
        <v>81</v>
      </c>
      <c r="I4" s="21">
        <f>SUMIFS(D:D,A:A,H4)</f>
        <v>42500</v>
      </c>
      <c r="J4" s="10">
        <f>SUM(I4)/SUM($I$2:$I$19)</f>
        <v>3.2964902074849721E-2</v>
      </c>
      <c r="L4" s="15" t="s">
        <v>69</v>
      </c>
      <c r="M4" s="22">
        <f>SUMIFS(D:D,B:B,L4)</f>
        <v>35000</v>
      </c>
      <c r="N4" s="10">
        <f>SUM(M4)/SUM($M$2:$M$22)</f>
        <v>2.714756641458212E-2</v>
      </c>
      <c r="P4" s="11" t="s">
        <v>0</v>
      </c>
      <c r="Q4" s="2" t="s">
        <v>92</v>
      </c>
    </row>
    <row r="5" spans="1:18" x14ac:dyDescent="0.4">
      <c r="A5" s="2" t="s">
        <v>88</v>
      </c>
      <c r="B5" s="5" t="s">
        <v>16</v>
      </c>
      <c r="C5" s="5" t="s">
        <v>17</v>
      </c>
      <c r="D5" s="18">
        <v>56000</v>
      </c>
      <c r="E5" s="6">
        <v>42088</v>
      </c>
      <c r="F5" s="5" t="s">
        <v>9</v>
      </c>
      <c r="H5" s="2" t="s">
        <v>78</v>
      </c>
      <c r="I5" s="21">
        <f>SUMIFS(D:D,A:A,H5)</f>
        <v>45000</v>
      </c>
      <c r="J5" s="10">
        <f>SUM(I5)/SUM($I$2:$I$19)</f>
        <v>3.4904013961605584E-2</v>
      </c>
      <c r="L5" s="15" t="s">
        <v>7</v>
      </c>
      <c r="M5" s="22">
        <f>SUMIFS(D:D,B:B,L5)</f>
        <v>176000</v>
      </c>
      <c r="N5" s="10">
        <f>SUM(M5)/SUM($M$2:$M$22)</f>
        <v>0.13651347682761295</v>
      </c>
      <c r="P5" s="2" t="s">
        <v>87</v>
      </c>
      <c r="Q5" s="5" t="s">
        <v>11</v>
      </c>
    </row>
    <row r="6" spans="1:18" x14ac:dyDescent="0.4">
      <c r="A6" s="2" t="s">
        <v>87</v>
      </c>
      <c r="B6" s="3" t="s">
        <v>18</v>
      </c>
      <c r="C6" s="3" t="s">
        <v>19</v>
      </c>
      <c r="D6" s="17">
        <v>56000</v>
      </c>
      <c r="E6" s="4">
        <v>42159</v>
      </c>
      <c r="F6" s="3" t="s">
        <v>20</v>
      </c>
      <c r="H6" s="2" t="s">
        <v>83</v>
      </c>
      <c r="I6" s="21">
        <f>SUMIFS(D:D,A:A,H6)</f>
        <v>70000</v>
      </c>
      <c r="J6" s="10">
        <f>SUM(I6)/SUM($I$2:$I$19)</f>
        <v>5.429513282916424E-2</v>
      </c>
      <c r="L6" s="15" t="s">
        <v>11</v>
      </c>
      <c r="M6" s="22">
        <f>SUMIFS(D:D,B:B,L6)</f>
        <v>165000</v>
      </c>
      <c r="N6" s="10">
        <f>SUM(M6)/SUM($M$2:$M$22)</f>
        <v>0.12798138452588714</v>
      </c>
      <c r="P6" s="2" t="s">
        <v>87</v>
      </c>
      <c r="Q6" s="5" t="s">
        <v>11</v>
      </c>
    </row>
    <row r="7" spans="1:18" x14ac:dyDescent="0.4">
      <c r="A7" s="2" t="s">
        <v>89</v>
      </c>
      <c r="B7" s="5" t="s">
        <v>22</v>
      </c>
      <c r="C7" s="5" t="s">
        <v>23</v>
      </c>
      <c r="D7" s="18">
        <v>54200</v>
      </c>
      <c r="E7" s="6">
        <v>42050</v>
      </c>
      <c r="F7" s="5" t="s">
        <v>9</v>
      </c>
      <c r="H7" s="2" t="s">
        <v>74</v>
      </c>
      <c r="I7" s="21">
        <f>SUMIFS(D:D,A:A,H7)</f>
        <v>54200</v>
      </c>
      <c r="J7" s="10">
        <f>SUM(I7)/SUM($I$2:$I$19)</f>
        <v>4.2039945704867174E-2</v>
      </c>
      <c r="L7" s="15" t="s">
        <v>25</v>
      </c>
      <c r="M7" s="22">
        <f>SUMIFS(D:D,B:B,L7)</f>
        <v>54200</v>
      </c>
      <c r="N7" s="10">
        <f>SUM(M7)/SUM($M$2:$M$22)</f>
        <v>4.2039945704867174E-2</v>
      </c>
      <c r="P7" s="2" t="s">
        <v>87</v>
      </c>
      <c r="Q7" s="3" t="s">
        <v>18</v>
      </c>
    </row>
    <row r="8" spans="1:18" x14ac:dyDescent="0.4">
      <c r="A8" s="2" t="s">
        <v>90</v>
      </c>
      <c r="B8" s="3" t="s">
        <v>25</v>
      </c>
      <c r="C8" s="3" t="s">
        <v>26</v>
      </c>
      <c r="D8" s="17">
        <v>54200</v>
      </c>
      <c r="E8" s="4">
        <v>42122</v>
      </c>
      <c r="F8" s="3" t="s">
        <v>9</v>
      </c>
      <c r="H8" s="2" t="s">
        <v>73</v>
      </c>
      <c r="I8" s="21">
        <f>SUMIFS(D:D,A:A,H8)</f>
        <v>54200</v>
      </c>
      <c r="J8" s="10">
        <f>SUM(I8)/SUM($I$2:$I$19)</f>
        <v>4.2039945704867174E-2</v>
      </c>
      <c r="L8" s="15" t="s">
        <v>18</v>
      </c>
      <c r="M8" s="22">
        <f>SUMIFS(D:D,B:B,L8)</f>
        <v>56000</v>
      </c>
      <c r="N8" s="10">
        <f>SUM(M8)/SUM($M$2:$M$22)</f>
        <v>4.3436106263331394E-2</v>
      </c>
    </row>
    <row r="9" spans="1:18" x14ac:dyDescent="0.4">
      <c r="A9" s="2" t="s">
        <v>73</v>
      </c>
      <c r="B9" s="5" t="s">
        <v>28</v>
      </c>
      <c r="C9" s="5" t="s">
        <v>29</v>
      </c>
      <c r="D9" s="18">
        <v>54200</v>
      </c>
      <c r="E9" s="6">
        <v>42128</v>
      </c>
      <c r="F9" s="5" t="s">
        <v>9</v>
      </c>
      <c r="H9" s="2" t="s">
        <v>90</v>
      </c>
      <c r="I9" s="21">
        <f>SUMIFS(D:D,A:A,H9)</f>
        <v>54200</v>
      </c>
      <c r="J9" s="10">
        <f>SUM(I9)/SUM($I$2:$I$19)</f>
        <v>4.2039945704867174E-2</v>
      </c>
      <c r="L9" s="15" t="s">
        <v>31</v>
      </c>
      <c r="M9" s="22">
        <f>SUMIFS(D:D,B:B,L9)</f>
        <v>54200</v>
      </c>
      <c r="N9" s="10">
        <f>SUM(M9)/SUM($M$2:$M$22)</f>
        <v>4.2039945704867174E-2</v>
      </c>
      <c r="P9" s="2" t="s">
        <v>94</v>
      </c>
    </row>
    <row r="10" spans="1:18" x14ac:dyDescent="0.4">
      <c r="A10" s="2" t="s">
        <v>74</v>
      </c>
      <c r="B10" s="3" t="s">
        <v>31</v>
      </c>
      <c r="C10" s="3" t="s">
        <v>32</v>
      </c>
      <c r="D10" s="17">
        <v>54200</v>
      </c>
      <c r="E10" s="4">
        <v>42140</v>
      </c>
      <c r="F10" s="3" t="s">
        <v>20</v>
      </c>
      <c r="H10" s="2" t="s">
        <v>89</v>
      </c>
      <c r="I10" s="21">
        <f>SUMIFS(D:D,A:A,H10)</f>
        <v>54200</v>
      </c>
      <c r="J10" s="10">
        <f>SUM(I10)/SUM($I$2:$I$19)</f>
        <v>4.2039945704867174E-2</v>
      </c>
      <c r="L10" s="15" t="s">
        <v>22</v>
      </c>
      <c r="M10" s="22">
        <f>SUMIFS(D:D,B:B,L10)</f>
        <v>54200</v>
      </c>
      <c r="N10" s="10">
        <f>SUM(M10)/SUM($M$2:$M$22)</f>
        <v>4.2039945704867174E-2</v>
      </c>
      <c r="P10" s="2" t="s">
        <v>95</v>
      </c>
    </row>
    <row r="11" spans="1:18" x14ac:dyDescent="0.4">
      <c r="A11" s="2" t="s">
        <v>75</v>
      </c>
      <c r="B11" s="5" t="s">
        <v>34</v>
      </c>
      <c r="C11" s="5" t="s">
        <v>35</v>
      </c>
      <c r="D11" s="18">
        <v>54200</v>
      </c>
      <c r="E11" s="6">
        <v>42176</v>
      </c>
      <c r="F11" s="5" t="s">
        <v>20</v>
      </c>
      <c r="H11" s="2" t="s">
        <v>79</v>
      </c>
      <c r="I11" s="21">
        <f>SUMIFS(D:D,A:A,H11)</f>
        <v>45000</v>
      </c>
      <c r="J11" s="10">
        <f>SUM(I11)/SUM($I$2:$I$19)</f>
        <v>3.4904013961605584E-2</v>
      </c>
      <c r="L11" s="15" t="s">
        <v>71</v>
      </c>
      <c r="M11" s="22">
        <f>SUMIFS(D:D,B:B,L11)</f>
        <v>34000</v>
      </c>
      <c r="N11" s="10">
        <f>SUM(M11)/SUM($M$2:$M$22)</f>
        <v>2.6371921659879775E-2</v>
      </c>
      <c r="P11" s="2" t="s">
        <v>96</v>
      </c>
    </row>
    <row r="12" spans="1:18" x14ac:dyDescent="0.4">
      <c r="A12" s="2" t="s">
        <v>76</v>
      </c>
      <c r="B12" s="3" t="s">
        <v>37</v>
      </c>
      <c r="C12" s="3" t="s">
        <v>38</v>
      </c>
      <c r="D12" s="17">
        <v>52300</v>
      </c>
      <c r="E12" s="4">
        <v>42005</v>
      </c>
      <c r="F12" s="3" t="s">
        <v>14</v>
      </c>
      <c r="H12" s="2" t="s">
        <v>77</v>
      </c>
      <c r="I12" s="21">
        <f>SUMIFS(D:D,A:A,H12)</f>
        <v>45000</v>
      </c>
      <c r="J12" s="10">
        <f>SUM(I12)/SUM($I$2:$I$19)</f>
        <v>3.4904013961605584E-2</v>
      </c>
      <c r="L12" s="15" t="s">
        <v>51</v>
      </c>
      <c r="M12" s="22">
        <f>SUMIFS(D:D,B:B,L12)</f>
        <v>45000</v>
      </c>
      <c r="N12" s="10">
        <f>SUM(M12)/SUM($M$2:$M$22)</f>
        <v>3.4904013961605584E-2</v>
      </c>
      <c r="P12" s="2" t="s">
        <v>97</v>
      </c>
    </row>
    <row r="13" spans="1:18" x14ac:dyDescent="0.4">
      <c r="A13" s="2" t="s">
        <v>77</v>
      </c>
      <c r="B13" s="5" t="s">
        <v>40</v>
      </c>
      <c r="C13" s="5" t="s">
        <v>41</v>
      </c>
      <c r="D13" s="18">
        <v>45000</v>
      </c>
      <c r="E13" s="6">
        <v>42065</v>
      </c>
      <c r="F13" s="5" t="s">
        <v>9</v>
      </c>
      <c r="H13" s="2" t="s">
        <v>76</v>
      </c>
      <c r="I13" s="21">
        <f>SUMIFS(D:D,A:A,H13)</f>
        <v>52300</v>
      </c>
      <c r="J13" s="10">
        <f>SUM(I13)/SUM($I$2:$I$19)</f>
        <v>4.0566220670932712E-2</v>
      </c>
      <c r="L13" s="15" t="s">
        <v>34</v>
      </c>
      <c r="M13" s="22">
        <f>SUMIFS(D:D,B:B,L13)</f>
        <v>54200</v>
      </c>
      <c r="N13" s="10">
        <f>SUM(M13)/SUM($M$2:$M$22)</f>
        <v>4.2039945704867174E-2</v>
      </c>
      <c r="P13" s="2" t="s">
        <v>98</v>
      </c>
    </row>
    <row r="14" spans="1:18" x14ac:dyDescent="0.4">
      <c r="A14" s="2" t="s">
        <v>88</v>
      </c>
      <c r="B14" s="3" t="s">
        <v>16</v>
      </c>
      <c r="C14" s="3" t="s">
        <v>42</v>
      </c>
      <c r="D14" s="17">
        <v>45000</v>
      </c>
      <c r="E14" s="4">
        <v>42070</v>
      </c>
      <c r="F14" s="3" t="s">
        <v>14</v>
      </c>
      <c r="H14" s="2" t="s">
        <v>86</v>
      </c>
      <c r="I14" s="21">
        <f>SUMIFS(D:D,A:A,H14)</f>
        <v>176000</v>
      </c>
      <c r="J14" s="10">
        <f>SUM(I14)/SUM($I$2:$I$19)</f>
        <v>0.13651347682761295</v>
      </c>
      <c r="L14" s="15" t="s">
        <v>37</v>
      </c>
      <c r="M14" s="22">
        <f>SUMIFS(D:D,B:B,L14)</f>
        <v>52300</v>
      </c>
      <c r="N14" s="10">
        <f>SUM(M14)/SUM($M$2:$M$22)</f>
        <v>4.0566220670932712E-2</v>
      </c>
      <c r="P14" s="2" t="s">
        <v>99</v>
      </c>
    </row>
    <row r="15" spans="1:18" x14ac:dyDescent="0.4">
      <c r="A15" s="2" t="s">
        <v>78</v>
      </c>
      <c r="B15" s="5" t="s">
        <v>44</v>
      </c>
      <c r="C15" s="5" t="s">
        <v>45</v>
      </c>
      <c r="D15" s="18">
        <v>45000</v>
      </c>
      <c r="E15" s="6">
        <v>42088</v>
      </c>
      <c r="F15" s="5" t="s">
        <v>20</v>
      </c>
      <c r="H15" s="2" t="s">
        <v>84</v>
      </c>
      <c r="I15" s="21">
        <f>SUMIFS(D:D,A:A,H15)</f>
        <v>35000</v>
      </c>
      <c r="J15" s="10">
        <f>SUM(I15)/SUM($I$2:$I$19)</f>
        <v>2.714756641458212E-2</v>
      </c>
      <c r="L15" s="15" t="s">
        <v>16</v>
      </c>
      <c r="M15" s="22">
        <f>SUMIFS(D:D,B:B,L15)</f>
        <v>137450</v>
      </c>
      <c r="N15" s="10">
        <f>SUM(M15)/SUM($M$2:$M$22)</f>
        <v>0.1066123715338375</v>
      </c>
      <c r="P15" s="2" t="s">
        <v>100</v>
      </c>
    </row>
    <row r="16" spans="1:18" x14ac:dyDescent="0.4">
      <c r="A16" s="2" t="s">
        <v>79</v>
      </c>
      <c r="B16" s="3" t="s">
        <v>47</v>
      </c>
      <c r="C16" s="3" t="s">
        <v>48</v>
      </c>
      <c r="D16" s="17">
        <v>45000</v>
      </c>
      <c r="E16" s="4">
        <v>42088</v>
      </c>
      <c r="F16" s="3" t="s">
        <v>14</v>
      </c>
      <c r="H16" s="2" t="s">
        <v>85</v>
      </c>
      <c r="I16" s="21">
        <f>SUMIFS(D:D,A:A,H16)</f>
        <v>69000</v>
      </c>
      <c r="J16" s="10">
        <f>SUM(I16)/SUM($I$2:$I$19)</f>
        <v>5.3519488074461899E-2</v>
      </c>
      <c r="L16" s="15" t="s">
        <v>47</v>
      </c>
      <c r="M16" s="22">
        <f>SUMIFS(D:D,B:B,L16)</f>
        <v>45000</v>
      </c>
      <c r="N16" s="10">
        <f>SUM(M16)/SUM($M$2:$M$22)</f>
        <v>3.4904013961605584E-2</v>
      </c>
    </row>
    <row r="17" spans="1:17" x14ac:dyDescent="0.4">
      <c r="A17" s="2" t="s">
        <v>87</v>
      </c>
      <c r="B17" s="5" t="s">
        <v>11</v>
      </c>
      <c r="C17" s="5" t="s">
        <v>49</v>
      </c>
      <c r="D17" s="18">
        <v>45000</v>
      </c>
      <c r="E17" s="6">
        <v>42108</v>
      </c>
      <c r="F17" s="5" t="s">
        <v>14</v>
      </c>
      <c r="H17" s="2" t="s">
        <v>82</v>
      </c>
      <c r="I17" s="21">
        <f>SUMIFS(D:D,A:A,H17)</f>
        <v>35000</v>
      </c>
      <c r="J17" s="10">
        <f>SUM(I17)/SUM($I$2:$I$19)</f>
        <v>2.714756641458212E-2</v>
      </c>
      <c r="L17" s="15" t="s">
        <v>28</v>
      </c>
      <c r="M17" s="22">
        <f>SUMIFS(D:D,B:B,L17)</f>
        <v>54200</v>
      </c>
      <c r="N17" s="10">
        <f>SUM(M17)/SUM($M$2:$M$22)</f>
        <v>4.2039945704867174E-2</v>
      </c>
      <c r="P17" s="11" t="s">
        <v>0</v>
      </c>
      <c r="Q17" s="2" t="s">
        <v>104</v>
      </c>
    </row>
    <row r="18" spans="1:17" x14ac:dyDescent="0.4">
      <c r="A18" s="2" t="s">
        <v>80</v>
      </c>
      <c r="B18" s="3" t="s">
        <v>51</v>
      </c>
      <c r="C18" s="3" t="s">
        <v>52</v>
      </c>
      <c r="D18" s="17">
        <v>45000</v>
      </c>
      <c r="E18" s="4">
        <v>42122</v>
      </c>
      <c r="F18" s="3" t="s">
        <v>14</v>
      </c>
      <c r="H18" s="2" t="s">
        <v>75</v>
      </c>
      <c r="I18" s="21">
        <f>SUMIFS(D:D,A:A,H18)</f>
        <v>54200</v>
      </c>
      <c r="J18" s="10">
        <f>SUM(I18)/SUM($I$2:$I$19)</f>
        <v>4.2039945704867174E-2</v>
      </c>
      <c r="L18" s="15" t="s">
        <v>40</v>
      </c>
      <c r="M18" s="22">
        <f>SUMIFS(D:D,B:B,L18)</f>
        <v>45000</v>
      </c>
      <c r="N18" s="10">
        <f>SUM(M18)/SUM($M$2:$M$22)</f>
        <v>3.4904013961605584E-2</v>
      </c>
      <c r="P18" s="2" t="s">
        <v>87</v>
      </c>
    </row>
    <row r="19" spans="1:17" x14ac:dyDescent="0.4">
      <c r="A19" s="2" t="s">
        <v>81</v>
      </c>
      <c r="B19" s="5" t="s">
        <v>54</v>
      </c>
      <c r="C19" s="5" t="s">
        <v>55</v>
      </c>
      <c r="D19" s="18">
        <v>42500</v>
      </c>
      <c r="E19" s="6">
        <v>42125</v>
      </c>
      <c r="F19" s="5" t="s">
        <v>20</v>
      </c>
      <c r="H19" s="2" t="s">
        <v>80</v>
      </c>
      <c r="I19" s="21">
        <f>SUMIFS(D:D,A:A,H19)</f>
        <v>45000</v>
      </c>
      <c r="J19" s="10">
        <f>SUM(I19)/SUM($I$2:$I$19)</f>
        <v>3.4904013961605584E-2</v>
      </c>
      <c r="L19" s="15" t="s">
        <v>54</v>
      </c>
      <c r="M19" s="22">
        <f>SUMIFS(D:D,B:B,L19)</f>
        <v>42500</v>
      </c>
      <c r="N19" s="10">
        <f>SUM(M19)/SUM($M$2:$M$22)</f>
        <v>3.2964902074849721E-2</v>
      </c>
    </row>
    <row r="20" spans="1:17" x14ac:dyDescent="0.4">
      <c r="A20" s="2" t="s">
        <v>88</v>
      </c>
      <c r="B20" s="3" t="s">
        <v>16</v>
      </c>
      <c r="C20" s="3" t="s">
        <v>56</v>
      </c>
      <c r="D20" s="17">
        <v>36450</v>
      </c>
      <c r="E20" s="4">
        <v>42160</v>
      </c>
      <c r="F20" s="3" t="s">
        <v>20</v>
      </c>
      <c r="I20" s="21">
        <f>SUM(I2:I19)</f>
        <v>1289250</v>
      </c>
      <c r="L20" s="15" t="s">
        <v>58</v>
      </c>
      <c r="M20" s="22">
        <f>SUMIFS(D:D,B:B,L20)</f>
        <v>35000</v>
      </c>
      <c r="N20" s="10">
        <f>SUM(M20)/SUM($M$2:$M$22)</f>
        <v>2.714756641458212E-2</v>
      </c>
      <c r="P20" s="12" t="s">
        <v>92</v>
      </c>
      <c r="Q20" s="2" t="s">
        <v>112</v>
      </c>
    </row>
    <row r="21" spans="1:17" x14ac:dyDescent="0.4">
      <c r="A21" s="2" t="s">
        <v>82</v>
      </c>
      <c r="B21" s="5" t="s">
        <v>58</v>
      </c>
      <c r="C21" s="5" t="s">
        <v>59</v>
      </c>
      <c r="D21" s="18">
        <v>35000</v>
      </c>
      <c r="E21" s="6">
        <v>42088</v>
      </c>
      <c r="F21" s="5" t="s">
        <v>14</v>
      </c>
      <c r="I21" s="2"/>
      <c r="L21" s="15" t="s">
        <v>44</v>
      </c>
      <c r="M21" s="22">
        <f>SUMIFS(D:D,B:B,L21)</f>
        <v>45000</v>
      </c>
      <c r="N21" s="10">
        <f>SUM(M21)/SUM($M$2:$M$22)</f>
        <v>3.4904013961605584E-2</v>
      </c>
      <c r="P21" s="2" t="str" cm="1">
        <f t="array" ref="P21:Q23">_xlfn._xlws.SORT(_xlfn.CHOOSECOLS(_xlfn._xlws.FILTER(TabAttoriProgetti[],TabAttoriProgetti[Cliente]=P18),2,4),2,1)</f>
        <v>Gone with the Wind</v>
      </c>
      <c r="Q21" s="16">
        <v>45000</v>
      </c>
    </row>
    <row r="22" spans="1:17" x14ac:dyDescent="0.4">
      <c r="A22" s="2" t="s">
        <v>83</v>
      </c>
      <c r="B22" s="3" t="s">
        <v>61</v>
      </c>
      <c r="C22" s="3" t="s">
        <v>62</v>
      </c>
      <c r="D22" s="17">
        <v>35000</v>
      </c>
      <c r="E22" s="4">
        <v>42098</v>
      </c>
      <c r="F22" s="3" t="s">
        <v>9</v>
      </c>
      <c r="I22" s="2"/>
      <c r="L22" s="15" t="s">
        <v>67</v>
      </c>
      <c r="M22" s="22">
        <f>SUMIFS(D:D,B:B,L22)</f>
        <v>35000</v>
      </c>
      <c r="N22" s="10">
        <f>SUM(M22)/SUM($M$2:$M$22)</f>
        <v>2.714756641458212E-2</v>
      </c>
      <c r="P22" s="2" t="str">
        <v>Mastrix</v>
      </c>
      <c r="Q22" s="16">
        <v>56000</v>
      </c>
    </row>
    <row r="23" spans="1:17" x14ac:dyDescent="0.4">
      <c r="A23" s="2" t="s">
        <v>84</v>
      </c>
      <c r="B23" s="5" t="s">
        <v>64</v>
      </c>
      <c r="C23" s="5" t="s">
        <v>65</v>
      </c>
      <c r="D23" s="18">
        <v>35000</v>
      </c>
      <c r="E23" s="6">
        <v>42122</v>
      </c>
      <c r="F23" s="5" t="s">
        <v>14</v>
      </c>
      <c r="I23" s="2"/>
      <c r="L23"/>
      <c r="P23" s="2" t="str">
        <v>Gone with the Wind</v>
      </c>
      <c r="Q23" s="16">
        <v>120000</v>
      </c>
    </row>
    <row r="24" spans="1:17" x14ac:dyDescent="0.4">
      <c r="A24" s="2" t="s">
        <v>85</v>
      </c>
      <c r="B24" s="3" t="s">
        <v>67</v>
      </c>
      <c r="C24" s="3" t="s">
        <v>68</v>
      </c>
      <c r="D24" s="17">
        <v>35000</v>
      </c>
      <c r="E24" s="4">
        <v>42122</v>
      </c>
      <c r="F24" s="3" t="s">
        <v>14</v>
      </c>
      <c r="I24" s="2"/>
      <c r="L24"/>
    </row>
    <row r="25" spans="1:17" x14ac:dyDescent="0.4">
      <c r="A25" s="2" t="s">
        <v>83</v>
      </c>
      <c r="B25" s="5" t="s">
        <v>69</v>
      </c>
      <c r="C25" s="5" t="s">
        <v>70</v>
      </c>
      <c r="D25" s="18">
        <v>35000</v>
      </c>
      <c r="E25" s="6">
        <v>42129</v>
      </c>
      <c r="F25" s="5" t="s">
        <v>20</v>
      </c>
      <c r="I25" s="2"/>
      <c r="L25"/>
    </row>
    <row r="26" spans="1:17" x14ac:dyDescent="0.4">
      <c r="A26" s="2" t="s">
        <v>85</v>
      </c>
      <c r="B26" s="7" t="s">
        <v>71</v>
      </c>
      <c r="C26" s="7" t="s">
        <v>72</v>
      </c>
      <c r="D26" s="19">
        <v>34000</v>
      </c>
      <c r="E26" s="8">
        <v>42005</v>
      </c>
      <c r="F26" s="7" t="s">
        <v>9</v>
      </c>
      <c r="I26" s="2"/>
      <c r="L26"/>
    </row>
    <row r="27" spans="1:17" x14ac:dyDescent="0.4">
      <c r="A27" s="2" t="s">
        <v>91</v>
      </c>
      <c r="B27" s="9"/>
      <c r="C27" s="9"/>
      <c r="D27" s="20">
        <f>SUBTOTAL(109,TabAttoriProgetti[Valore])</f>
        <v>1289250</v>
      </c>
      <c r="E27" s="9"/>
      <c r="F27" s="9"/>
    </row>
  </sheetData>
  <sortState xmlns:xlrd2="http://schemas.microsoft.com/office/spreadsheetml/2017/richdata2" ref="L2:N22">
    <sortCondition ref="L2:L22"/>
  </sortState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07BF2-FE18-4E81-ACA8-8C59AFE35D80}">
  <dimension ref="A3:C61"/>
  <sheetViews>
    <sheetView tabSelected="1" workbookViewId="0">
      <selection activeCell="A7" sqref="A7"/>
    </sheetView>
  </sheetViews>
  <sheetFormatPr defaultRowHeight="14.4" x14ac:dyDescent="0.3"/>
  <cols>
    <col min="1" max="1" width="25.44140625" bestFit="1" customWidth="1"/>
    <col min="2" max="2" width="22.33203125" bestFit="1" customWidth="1"/>
    <col min="3" max="3" width="15.21875" bestFit="1" customWidth="1"/>
    <col min="4" max="4" width="8.5546875" bestFit="1" customWidth="1"/>
    <col min="5" max="5" width="10.44140625" bestFit="1" customWidth="1"/>
    <col min="6" max="6" width="17" bestFit="1" customWidth="1"/>
    <col min="7" max="8" width="8.5546875" bestFit="1" customWidth="1"/>
    <col min="9" max="9" width="14.44140625" bestFit="1" customWidth="1"/>
    <col min="10" max="10" width="15.6640625" bestFit="1" customWidth="1"/>
    <col min="11" max="11" width="9.21875" bestFit="1" customWidth="1"/>
    <col min="12" max="13" width="8.5546875" bestFit="1" customWidth="1"/>
    <col min="14" max="14" width="14.44140625" bestFit="1" customWidth="1"/>
    <col min="15" max="15" width="22.77734375" bestFit="1" customWidth="1"/>
    <col min="16" max="16" width="15.6640625" bestFit="1" customWidth="1"/>
    <col min="17" max="17" width="9.21875" bestFit="1" customWidth="1"/>
    <col min="18" max="18" width="22.77734375" bestFit="1" customWidth="1"/>
    <col min="19" max="19" width="19.44140625" bestFit="1" customWidth="1"/>
    <col min="20" max="20" width="13.6640625" bestFit="1" customWidth="1"/>
    <col min="21" max="22" width="8.5546875" bestFit="1" customWidth="1"/>
    <col min="23" max="23" width="17.21875" bestFit="1" customWidth="1"/>
  </cols>
  <sheetData>
    <row r="3" spans="1:3" x14ac:dyDescent="0.3">
      <c r="A3" s="25" t="s">
        <v>0</v>
      </c>
      <c r="B3" s="25" t="s">
        <v>1</v>
      </c>
      <c r="C3" t="s">
        <v>121</v>
      </c>
    </row>
    <row r="4" spans="1:3" x14ac:dyDescent="0.3">
      <c r="A4" t="s">
        <v>57</v>
      </c>
      <c r="B4" t="s">
        <v>58</v>
      </c>
      <c r="C4" s="23">
        <v>35000</v>
      </c>
    </row>
    <row r="5" spans="1:3" x14ac:dyDescent="0.3">
      <c r="A5" t="s">
        <v>123</v>
      </c>
      <c r="C5" s="23">
        <v>35000</v>
      </c>
    </row>
    <row r="6" spans="1:3" x14ac:dyDescent="0.3">
      <c r="C6" s="23"/>
    </row>
    <row r="7" spans="1:3" x14ac:dyDescent="0.3">
      <c r="A7" t="s">
        <v>15</v>
      </c>
      <c r="B7" t="s">
        <v>16</v>
      </c>
      <c r="C7" s="23">
        <v>137450</v>
      </c>
    </row>
    <row r="8" spans="1:3" x14ac:dyDescent="0.3">
      <c r="A8" t="s">
        <v>124</v>
      </c>
      <c r="C8" s="23">
        <v>137450</v>
      </c>
    </row>
    <row r="9" spans="1:3" x14ac:dyDescent="0.3">
      <c r="C9" s="23"/>
    </row>
    <row r="10" spans="1:3" x14ac:dyDescent="0.3">
      <c r="A10" t="s">
        <v>6</v>
      </c>
      <c r="B10" t="s">
        <v>7</v>
      </c>
      <c r="C10" s="23">
        <v>176000</v>
      </c>
    </row>
    <row r="11" spans="1:3" x14ac:dyDescent="0.3">
      <c r="A11" t="s">
        <v>125</v>
      </c>
      <c r="C11" s="23">
        <v>176000</v>
      </c>
    </row>
    <row r="12" spans="1:3" x14ac:dyDescent="0.3">
      <c r="C12" s="23"/>
    </row>
    <row r="13" spans="1:3" x14ac:dyDescent="0.3">
      <c r="A13" t="s">
        <v>30</v>
      </c>
      <c r="B13" t="s">
        <v>31</v>
      </c>
      <c r="C13" s="23">
        <v>54200</v>
      </c>
    </row>
    <row r="14" spans="1:3" x14ac:dyDescent="0.3">
      <c r="A14" t="s">
        <v>126</v>
      </c>
      <c r="C14" s="23">
        <v>54200</v>
      </c>
    </row>
    <row r="15" spans="1:3" x14ac:dyDescent="0.3">
      <c r="C15" s="23"/>
    </row>
    <row r="16" spans="1:3" x14ac:dyDescent="0.3">
      <c r="A16" t="s">
        <v>10</v>
      </c>
      <c r="B16" t="s">
        <v>11</v>
      </c>
      <c r="C16" s="23">
        <v>165000</v>
      </c>
    </row>
    <row r="17" spans="1:3" x14ac:dyDescent="0.3">
      <c r="B17" t="s">
        <v>18</v>
      </c>
      <c r="C17" s="23">
        <v>56000</v>
      </c>
    </row>
    <row r="18" spans="1:3" x14ac:dyDescent="0.3">
      <c r="A18" t="s">
        <v>127</v>
      </c>
      <c r="C18" s="23">
        <v>221000</v>
      </c>
    </row>
    <row r="19" spans="1:3" x14ac:dyDescent="0.3">
      <c r="C19" s="23"/>
    </row>
    <row r="20" spans="1:3" x14ac:dyDescent="0.3">
      <c r="A20" t="s">
        <v>24</v>
      </c>
      <c r="B20" t="s">
        <v>25</v>
      </c>
      <c r="C20" s="23">
        <v>54200</v>
      </c>
    </row>
    <row r="21" spans="1:3" x14ac:dyDescent="0.3">
      <c r="A21" t="s">
        <v>128</v>
      </c>
      <c r="C21" s="23">
        <v>54200</v>
      </c>
    </row>
    <row r="22" spans="1:3" x14ac:dyDescent="0.3">
      <c r="C22" s="23"/>
    </row>
    <row r="23" spans="1:3" x14ac:dyDescent="0.3">
      <c r="A23" t="s">
        <v>60</v>
      </c>
      <c r="B23" t="s">
        <v>61</v>
      </c>
      <c r="C23" s="23">
        <v>35000</v>
      </c>
    </row>
    <row r="24" spans="1:3" x14ac:dyDescent="0.3">
      <c r="B24" t="s">
        <v>69</v>
      </c>
      <c r="C24" s="23">
        <v>35000</v>
      </c>
    </row>
    <row r="25" spans="1:3" x14ac:dyDescent="0.3">
      <c r="A25" t="s">
        <v>129</v>
      </c>
      <c r="C25" s="23">
        <v>70000</v>
      </c>
    </row>
    <row r="26" spans="1:3" x14ac:dyDescent="0.3">
      <c r="C26" s="23"/>
    </row>
    <row r="27" spans="1:3" x14ac:dyDescent="0.3">
      <c r="A27" t="s">
        <v>66</v>
      </c>
      <c r="B27" t="s">
        <v>71</v>
      </c>
      <c r="C27" s="23">
        <v>34000</v>
      </c>
    </row>
    <row r="28" spans="1:3" x14ac:dyDescent="0.3">
      <c r="B28" t="s">
        <v>67</v>
      </c>
      <c r="C28" s="23">
        <v>35000</v>
      </c>
    </row>
    <row r="29" spans="1:3" x14ac:dyDescent="0.3">
      <c r="A29" t="s">
        <v>130</v>
      </c>
      <c r="C29" s="23">
        <v>69000</v>
      </c>
    </row>
    <row r="30" spans="1:3" x14ac:dyDescent="0.3">
      <c r="C30" s="23"/>
    </row>
    <row r="31" spans="1:3" x14ac:dyDescent="0.3">
      <c r="A31" t="s">
        <v>21</v>
      </c>
      <c r="B31" t="s">
        <v>22</v>
      </c>
      <c r="C31" s="23">
        <v>54200</v>
      </c>
    </row>
    <row r="32" spans="1:3" x14ac:dyDescent="0.3">
      <c r="A32" t="s">
        <v>131</v>
      </c>
      <c r="C32" s="23">
        <v>54200</v>
      </c>
    </row>
    <row r="33" spans="1:3" x14ac:dyDescent="0.3">
      <c r="C33" s="23"/>
    </row>
    <row r="34" spans="1:3" x14ac:dyDescent="0.3">
      <c r="A34" t="s">
        <v>43</v>
      </c>
      <c r="B34" t="s">
        <v>44</v>
      </c>
      <c r="C34" s="23">
        <v>45000</v>
      </c>
    </row>
    <row r="35" spans="1:3" x14ac:dyDescent="0.3">
      <c r="A35" t="s">
        <v>132</v>
      </c>
      <c r="C35" s="23">
        <v>45000</v>
      </c>
    </row>
    <row r="36" spans="1:3" x14ac:dyDescent="0.3">
      <c r="C36" s="23"/>
    </row>
    <row r="37" spans="1:3" x14ac:dyDescent="0.3">
      <c r="A37" t="s">
        <v>53</v>
      </c>
      <c r="B37" t="s">
        <v>54</v>
      </c>
      <c r="C37" s="23">
        <v>42500</v>
      </c>
    </row>
    <row r="38" spans="1:3" x14ac:dyDescent="0.3">
      <c r="A38" t="s">
        <v>133</v>
      </c>
      <c r="C38" s="23">
        <v>42500</v>
      </c>
    </row>
    <row r="39" spans="1:3" x14ac:dyDescent="0.3">
      <c r="C39" s="23"/>
    </row>
    <row r="40" spans="1:3" x14ac:dyDescent="0.3">
      <c r="A40" t="s">
        <v>36</v>
      </c>
      <c r="B40" t="s">
        <v>37</v>
      </c>
      <c r="C40" s="23">
        <v>52300</v>
      </c>
    </row>
    <row r="41" spans="1:3" x14ac:dyDescent="0.3">
      <c r="A41" t="s">
        <v>134</v>
      </c>
      <c r="C41" s="23">
        <v>52300</v>
      </c>
    </row>
    <row r="42" spans="1:3" x14ac:dyDescent="0.3">
      <c r="C42" s="23"/>
    </row>
    <row r="43" spans="1:3" x14ac:dyDescent="0.3">
      <c r="A43" t="s">
        <v>50</v>
      </c>
      <c r="B43" t="s">
        <v>51</v>
      </c>
      <c r="C43" s="23">
        <v>45000</v>
      </c>
    </row>
    <row r="44" spans="1:3" x14ac:dyDescent="0.3">
      <c r="A44" t="s">
        <v>135</v>
      </c>
      <c r="C44" s="23">
        <v>45000</v>
      </c>
    </row>
    <row r="45" spans="1:3" x14ac:dyDescent="0.3">
      <c r="C45" s="23"/>
    </row>
    <row r="46" spans="1:3" x14ac:dyDescent="0.3">
      <c r="A46" t="s">
        <v>33</v>
      </c>
      <c r="B46" t="s">
        <v>34</v>
      </c>
      <c r="C46" s="23">
        <v>54200</v>
      </c>
    </row>
    <row r="47" spans="1:3" x14ac:dyDescent="0.3">
      <c r="A47" t="s">
        <v>136</v>
      </c>
      <c r="C47" s="23">
        <v>54200</v>
      </c>
    </row>
    <row r="48" spans="1:3" x14ac:dyDescent="0.3">
      <c r="C48" s="23"/>
    </row>
    <row r="49" spans="1:3" x14ac:dyDescent="0.3">
      <c r="A49" t="s">
        <v>63</v>
      </c>
      <c r="B49" t="s">
        <v>64</v>
      </c>
      <c r="C49" s="23">
        <v>35000</v>
      </c>
    </row>
    <row r="50" spans="1:3" x14ac:dyDescent="0.3">
      <c r="A50" t="s">
        <v>137</v>
      </c>
      <c r="C50" s="23">
        <v>35000</v>
      </c>
    </row>
    <row r="51" spans="1:3" x14ac:dyDescent="0.3">
      <c r="C51" s="23"/>
    </row>
    <row r="52" spans="1:3" x14ac:dyDescent="0.3">
      <c r="A52" t="s">
        <v>39</v>
      </c>
      <c r="B52" t="s">
        <v>40</v>
      </c>
      <c r="C52" s="23">
        <v>45000</v>
      </c>
    </row>
    <row r="53" spans="1:3" x14ac:dyDescent="0.3">
      <c r="A53" t="s">
        <v>138</v>
      </c>
      <c r="C53" s="23">
        <v>45000</v>
      </c>
    </row>
    <row r="54" spans="1:3" x14ac:dyDescent="0.3">
      <c r="C54" s="23"/>
    </row>
    <row r="55" spans="1:3" x14ac:dyDescent="0.3">
      <c r="A55" t="s">
        <v>27</v>
      </c>
      <c r="B55" t="s">
        <v>28</v>
      </c>
      <c r="C55" s="23">
        <v>54200</v>
      </c>
    </row>
    <row r="56" spans="1:3" x14ac:dyDescent="0.3">
      <c r="A56" t="s">
        <v>139</v>
      </c>
      <c r="C56" s="23">
        <v>54200</v>
      </c>
    </row>
    <row r="57" spans="1:3" x14ac:dyDescent="0.3">
      <c r="C57" s="23"/>
    </row>
    <row r="58" spans="1:3" x14ac:dyDescent="0.3">
      <c r="A58" t="s">
        <v>46</v>
      </c>
      <c r="B58" t="s">
        <v>47</v>
      </c>
      <c r="C58" s="23">
        <v>45000</v>
      </c>
    </row>
    <row r="59" spans="1:3" x14ac:dyDescent="0.3">
      <c r="A59" t="s">
        <v>140</v>
      </c>
      <c r="C59" s="23">
        <v>45000</v>
      </c>
    </row>
    <row r="60" spans="1:3" x14ac:dyDescent="0.3">
      <c r="C60" s="23"/>
    </row>
    <row r="61" spans="1:3" x14ac:dyDescent="0.3">
      <c r="A61" t="s">
        <v>122</v>
      </c>
      <c r="C61" s="23">
        <v>1289250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origine</vt:lpstr>
      <vt:lpstr>filtri</vt:lpstr>
      <vt:lpstr>PIVOT</vt:lpstr>
      <vt:lpstr>filtri!Criteri</vt:lpstr>
      <vt:lpstr>filtri!Estrai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Fornasier</dc:creator>
  <cp:lastModifiedBy>Ospite _15</cp:lastModifiedBy>
  <dcterms:created xsi:type="dcterms:W3CDTF">2025-04-27T08:15:49Z</dcterms:created>
  <dcterms:modified xsi:type="dcterms:W3CDTF">2025-09-21T09:34:20Z</dcterms:modified>
</cp:coreProperties>
</file>